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ná kalkulace" sheetId="2" r:id="rId5"/>
    <sheet state="visible" name="Rešerše" sheetId="3" r:id="rId6"/>
    <sheet state="visible" name="Dílčí výpočet I. Ambulantní péč" sheetId="4" r:id="rId7"/>
    <sheet state="visible" name="Dílčí výpočet II. Léčiva" sheetId="5" r:id="rId8"/>
    <sheet state="visible" name="Dílčí výpočet III. DALYs" sheetId="6" r:id="rId9"/>
    <sheet state="visible" name="Dílčí výpočet IV. Ušlé příjmy v" sheetId="7" r:id="rId10"/>
    <sheet state="visible" name="Dílčí výpočet V. Inflation adju" sheetId="8" r:id="rId11"/>
    <sheet state="visible" name="Pomocná data I. Naděje dožití " sheetId="9" r:id="rId12"/>
    <sheet state="visible" name="Pomocná data II. DALYs" sheetId="10" r:id="rId13"/>
    <sheet state="visible" name="Pomocná data III. Referenční ho" sheetId="11" r:id="rId14"/>
  </sheets>
  <definedNames>
    <definedName hidden="1" localSheetId="9" name="_xlnm._FilterDatabase">'Pomocná data II. DALYs'!$A$6:$J$14</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Za rok či celková? Prosím vysvětlit do poznámky.
	-Zdeněk Rosenberg | Ceske priority
----
@dominik.hajduk@ceskepriority.cz @zdenek@ceskepriority.cz Přikládám nový návrh logiky výpočtu. Podle doporučení experta bychom měli využít data ÚZIS. Doba hospitalizace je krátká, a to 20 dní, tudíž pokud máme míru kterou již jednou hospitalizovaní pacienti opakují hospitalizaci a průměrnou dobu do další hospitalizace, lze spočítat ročních počet nových pacientů. Průměrná doba do rehospitalizace je 13 měsíců. V tomto výpočtu spočítáme, kolik jsme průměrně naměřili lidí v každém věku s depresí a od tohoto čísla odečteme počet lidí o rok mladších, kteří jsou znovu hospitalizováni, neboli 13% z minulého roku. Zatím výpočet pracuje jen s tím, že je každý hospitalizován maximálně dvakrát, ale to lze upravit.
	-Oliver Škultéty | České priority
----
číslo je potřeba prověřit, zda jsou to opravdu výdaje na danou populaci, na danou diagnózu
	-Zdeněk Rosenberg | Ceske priority
----
@oliver.skultety@ceskepriority.cz ahoj, tady jsou ještě pozůstatky mého starého approach, přesně vycházejícího nějak z IHME, kdyžtak využíjvej zbytek sheetů a pak smažeme tyhle
	-Dominik Hajduk | České priority</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6">
      <text>
        <t xml:space="preserve">prosím nesčítat a nepočítat nic takto v řádku, to se nedá kontrolovat.. Všechny vstupy vypsat a vysvětlit.
	-Zdeněk Rosenberg | Ceske priority</t>
      </text>
    </comment>
    <comment authorId="0" ref="A32">
      <text>
        <t xml:space="preserve">prosím o vyjasňující poznámku pro vyšší přehlednost
	-Zdeněk Rosenberg | Ceske priority</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já mam vlastně největší problém s těmito nízkými čísly. Nesedí mi do širšího rámce https://anrevasolutionsweb.files.wordpress.com/2023/09/anreva_praha-setreni-2022-komplet.pdf
	-Zdeněk Rosenberg | Ceske priority
----
prosím propojit s ostatními listy, ať se v dokumentu každý konkrétní parametr zadává jen jednou a dá se tak snadno a konzistentně měnit.
	-Zdeněk Rosenberg | Ceske priority</t>
      </text>
    </comment>
    <comment authorId="0" ref="A1">
      <text>
        <t xml:space="preserve">@dominik.hajduk@ceskepriority.cz FYI už jsem přidal výpočet ušlých mezd. Musíme se dohodnout které číslo bereme jako roční příbytek adolescentů s depresí, protože se to mezi sheety liší.
	-Oliver Škultéty | České priority
mezi kterými dvěma čísly máš na mysli vybírat?
	-Dominik Hajduk | České priority
Tak buď dělíme čtyřmi počet lidí s depresí mezi 16 a 20 a nebo pěti počet lidí s depresí mezi 15 a 20. Chápu že kvůli IHME máme to druhý číslo u dílčích výpočtu III. Celkově bychom měli být konzistentní v tom, jestli ročně přibývá 477 nebo 404 adolescentů s depresemi.
	-Oliver Škultéty | České priority
chápu, jen vlastně nevím, jak to rozseknout.... reálně když se na to podíváš (care costs E2:G5), tak je dost silná implikace, že to s věkem roste. Zároveň tam ale chceme ideálně mít i ty 15, aby to sedělo na to IHME (protože tam ta distinkce má i funkci nějakou, těch 16 pro ÚZIS bereme jen proto, že to sedí na jejich věkové skupiny, ale jinak nám to moc nedá), a když to dáme s těmi 15, tak to ale ten průměr sníží... tak nevím, jestli tě napadá nějaká obhajitelná statistická metoda, která bude v tomhle kontextu dávat smysl a zohlední to tempo s tím, že ale udělá snapshot v těch 15?
	-Dominik Hajduk | České priority</t>
      </text>
    </comment>
  </commentList>
</comments>
</file>

<file path=xl/sharedStrings.xml><?xml version="1.0" encoding="utf-8"?>
<sst xmlns="http://schemas.openxmlformats.org/spreadsheetml/2006/main" count="1018" uniqueCount="538">
  <si>
    <t>Prevalence depresí v adolescenci</t>
  </si>
  <si>
    <t>Odkaz na textový popis náhledového vyčíslení</t>
  </si>
  <si>
    <t>Datum poslední úpravy:</t>
  </si>
  <si>
    <t>20.02.2023.</t>
  </si>
  <si>
    <t>Obsah dokumentu</t>
  </si>
  <si>
    <t>List</t>
  </si>
  <si>
    <t>Popis</t>
  </si>
  <si>
    <t>Náhledové vyčíslení</t>
  </si>
  <si>
    <t>Sourhnná kalkulace</t>
  </si>
  <si>
    <t>Sumář výpočtu dle jednotlivých dílčích dopadů</t>
  </si>
  <si>
    <t>Rešerše</t>
  </si>
  <si>
    <t>Dílčí výpočty</t>
  </si>
  <si>
    <t>I.: Výdaje na ambulantní péči</t>
  </si>
  <si>
    <t xml:space="preserve">Výdaje na léčiva v souvislosti s duševním zdaví adolescentů </t>
  </si>
  <si>
    <t>II.: Výdaje na léčiva</t>
  </si>
  <si>
    <t xml:space="preserve">Výdaje na ambulatní péči v souvislosti s duševním zdaví adolescentů </t>
  </si>
  <si>
    <t>III.: DALYs</t>
  </si>
  <si>
    <t>Snížená očekávaná délka dožití ve zdraví</t>
  </si>
  <si>
    <t>VI.: Ušlé příjmy v dospělosti</t>
  </si>
  <si>
    <t xml:space="preserve">Výpočet ztráty produktivity v důsledku důševních problému v adolescenci </t>
  </si>
  <si>
    <t xml:space="preserve">V.: Inflation adjustment </t>
  </si>
  <si>
    <t>Uprava hodnot o růst HDP a inflaci k 2023</t>
  </si>
  <si>
    <t>Pomocná data</t>
  </si>
  <si>
    <t>I.: Naděje dožití</t>
  </si>
  <si>
    <t>Naděje dožití ČR populace</t>
  </si>
  <si>
    <t>II.: DALYs</t>
  </si>
  <si>
    <t>Pomocná data k snížení očekávané délky dožití ve zdraví</t>
  </si>
  <si>
    <t>III.: Referenční hodnoty ČP</t>
  </si>
  <si>
    <t>Naše standartizované ceny pro typické náklady, cena života apod.</t>
  </si>
  <si>
    <t>Výchozí předpoklady</t>
  </si>
  <si>
    <t>Jednotka</t>
  </si>
  <si>
    <t>Poznámka</t>
  </si>
  <si>
    <t>Zdroj</t>
  </si>
  <si>
    <t>Počet patnáctiletých v k 31.12.2022</t>
  </si>
  <si>
    <t>Věkové složení obyvatelstva - 2022 | ČSÚ (czso.cz)</t>
  </si>
  <si>
    <t>Procento patnáctiletých s depresí</t>
  </si>
  <si>
    <t>GRAF MĚSÍCE: Duševní zdraví adolescentů v České republice (efektivnizdravotnictvi.cz)</t>
  </si>
  <si>
    <t>Roční přírůstek adolescentů s depresí</t>
  </si>
  <si>
    <t>osob</t>
  </si>
  <si>
    <t>Vypočítáno jako násobek počtu patnáctiletých a procenta, které vykazuje těžké známky deprese</t>
  </si>
  <si>
    <t xml:space="preserve">Souhrná kalkulace </t>
  </si>
  <si>
    <t>Výdaje na ambulantní péči</t>
  </si>
  <si>
    <t xml:space="preserve">Viz sheet </t>
  </si>
  <si>
    <t>Náklady na jednoho pacienta na rok</t>
  </si>
  <si>
    <t>Kč/osoba</t>
  </si>
  <si>
    <t>Výdaje na péči adolescentů s depresí</t>
  </si>
  <si>
    <t>Kč</t>
  </si>
  <si>
    <t>Výdaje na péči dospělých s depresí atribuovatelnou depresi v adolescenci</t>
  </si>
  <si>
    <t>Celkové roční výdaje na péči</t>
  </si>
  <si>
    <t>mil. Kč</t>
  </si>
  <si>
    <t>Výdaje na léčiva</t>
  </si>
  <si>
    <t>Náklady na ambulantně léčeného na rok</t>
  </si>
  <si>
    <t>Výdaje na léčiva adolescentů s depresí</t>
  </si>
  <si>
    <t>Výdaje na léčiva dospělých s depresí atribuovatelnou depresi v adolescenci</t>
  </si>
  <si>
    <t>Celkové roční výdaje na léčiva</t>
  </si>
  <si>
    <t>Ztráta kvality života</t>
  </si>
  <si>
    <t>Hodnota jednoho DALY</t>
  </si>
  <si>
    <t>Ztráta DALYs na osobu na rok</t>
  </si>
  <si>
    <t>DALY</t>
  </si>
  <si>
    <t>Ztráta DALYs adolescentů s depresí</t>
  </si>
  <si>
    <t>Hodnota DALY ztracených adolescenty</t>
  </si>
  <si>
    <t>Ztráta DALYs dospělých s depresí atribuovatelnou depresi v adolescenci</t>
  </si>
  <si>
    <t>Hodnota DALY ztracených dospělými</t>
  </si>
  <si>
    <t xml:space="preserve">Celková ztráta způsobená horší kvalitou života </t>
  </si>
  <si>
    <t>Ztráta z ušlých příjmů domácností</t>
  </si>
  <si>
    <t>Viz sheet</t>
  </si>
  <si>
    <t>Průměrná superhrubá mzda</t>
  </si>
  <si>
    <t>Průměrná superhrubá mzda osob s depresí v adolescenci</t>
  </si>
  <si>
    <t>Roční ztráta mzdy způsobená depresí v adolescenci na osobu</t>
  </si>
  <si>
    <t>Ztráta mzdy za život způsobená depresí v adolescenci</t>
  </si>
  <si>
    <t>Celková ztráta způsobená ušlými příjmy</t>
  </si>
  <si>
    <t>Celková roční ztráta způsobená depresí adolescentů</t>
  </si>
  <si>
    <t>Obdobné nákladové analýzy</t>
  </si>
  <si>
    <t>Smith J. P., &amp; Smith, G. C., 2010:Long-term economic costs of psychological problems during childhood. Social Science &amp; Medicine</t>
  </si>
  <si>
    <t>Odhad ekonomických dopadů deprese v dospívání na příjmy v dospělosti. Údaje z panelových dat z USA, která byla sbírána po dobu 40 let a obsahují kolem 5000 rodin. Poté pomocí lineární regrese odhadují vliv deprese v adolescenci na příjmy v dospělosti.</t>
  </si>
  <si>
    <t>Lynch, F. L., &amp; Clarke, G. N., :2006:  Estimating the Economic Burden of Depression in Children and Adolescents</t>
  </si>
  <si>
    <t xml:space="preserve">Metaanalýza vydajů na depresi u dospívajících. Týká se hlavně výdajů na zdravotnictví počas dospívání, jako jsou například výdaje na péči. Obsahuje také shrnutí prací zabývajících se efektivitou intervencí. </t>
  </si>
  <si>
    <t xml:space="preserve">Chodavadia et al., 2023: Healthcare utilization and costs of singaporean youth with symptoms of depression and anxiety: Results from a 2022 web panel.
</t>
  </si>
  <si>
    <t xml:space="preserve">Výdaje způsobené depresí v Singapuru měřenou PHQ-4. 991 rodičů vyplnilo dotazník za celkem 1515 dětí. Výdaje spojene s depresí v dospívání odhadli na 10250$. </t>
  </si>
  <si>
    <t>Další šikovné zdroje</t>
  </si>
  <si>
    <t>Levis, B., Benedetti, A., &amp; Thombs, B. D., 2019:Accuracy of Patient Health Questionnaire-9 (PHQ-9) for screening to detect major depression: individual participant data meta-analysis.</t>
  </si>
  <si>
    <t xml:space="preserve">Metaanalýza spolehlivosti PHQ-9 testu. Vyšlo jim že cut off 10 je spolehlivý pro identifikaci lidí s depresí nezávisle na věku. </t>
  </si>
  <si>
    <t>Richardson et al.,2010: Evaluation of the Patient Health Questionnaire-9 Item for Detecting Major Depression Among Adolescents</t>
  </si>
  <si>
    <t>Testuje validitu PHQ-9 na adolescentech. Uvádí ideální cut off pro identifikaci "major depression" jako 11, ale 10 performuje skoro stejn2</t>
  </si>
  <si>
    <t>Nandakumar et al., 2019: Psychometric Properties of the Patient Health Questionnaire-9 Modified for Major Depressive Disorder in Adolescents.</t>
  </si>
  <si>
    <t>Validace testu PHQ-9 na adolescentech. Doporučujou cutoff point 6-8, zatímco předešlé studie doporučují 11</t>
  </si>
  <si>
    <t>‌</t>
  </si>
  <si>
    <t>Náklady na psychiatrickou péči</t>
  </si>
  <si>
    <t>Social Discount Rate</t>
  </si>
  <si>
    <t>Pravděpodobnost deprese v dospělosti pro osoby s depresí v adolescenci</t>
  </si>
  <si>
    <t>Mental Health, Educational, and Social Role Outcomes of Adolescents With Depression | Adolescent Medicine | JAMA Psychiatry | JAMA Network</t>
  </si>
  <si>
    <t>Pravděpodobnost deprese v dospělosti pro osoby bez deprese v adolescenci</t>
  </si>
  <si>
    <t>Procento adolescentů s depresí, kteří budou mít depresi v dospělosti způsobenou depresí v adolescenci</t>
  </si>
  <si>
    <t>Hodnota</t>
  </si>
  <si>
    <t>Komentář</t>
  </si>
  <si>
    <t>Ambulantní péče</t>
  </si>
  <si>
    <t>adolescence phase</t>
  </si>
  <si>
    <t xml:space="preserve">Střední věk </t>
  </si>
  <si>
    <t>let</t>
  </si>
  <si>
    <t>Horní hranice</t>
  </si>
  <si>
    <t>Střední délka fáze</t>
  </si>
  <si>
    <t>Počet ambulantně ošetřených (věk 16-19)</t>
  </si>
  <si>
    <t>začátek od věku 16 kvůli rozdělení věkových hranic SÚKL</t>
  </si>
  <si>
    <t>https://www.uzis.cz/res/f/008442/psych2022.pdf</t>
  </si>
  <si>
    <t>Roční kohorta</t>
  </si>
  <si>
    <t>Náklady na jednoho pacienta</t>
  </si>
  <si>
    <t>Kč/rok/osobu</t>
  </si>
  <si>
    <t>Skupina diagnóz F30-F39, zahrnuje deprese. Z celkové struktury a meziskupinových rozdílů neočekáváme, že konkrétní diagnóza se bude výrazně lišit od skupinového průměru.</t>
  </si>
  <si>
    <t>ANALÝZA SOUČASNÉHO STAVU FINANCOVÁNÍ PSYCHIATRICKÉ PÉČE (str. 69)</t>
  </si>
  <si>
    <t>Náklady roční kohorty bez diskontace</t>
  </si>
  <si>
    <t>Kč/rok</t>
  </si>
  <si>
    <t>Náklady ve věku 16</t>
  </si>
  <si>
    <t>Náklady ve věku 17</t>
  </si>
  <si>
    <t>Náklady ve věku 18</t>
  </si>
  <si>
    <t>Náklady ve věku 19</t>
  </si>
  <si>
    <t>Náklady kohorty za čas ve fázi</t>
  </si>
  <si>
    <t>Ročenka se zaměřuje pouze na pracoviště s psychiatrickou odborností. V tomto čísle tak nejsou zahrnuty náklady na odbornost klinické psychologie.</t>
  </si>
  <si>
    <t>adult phase</t>
  </si>
  <si>
    <t>Počáteční věk</t>
  </si>
  <si>
    <t>Konečný věk</t>
  </si>
  <si>
    <t>Délka fáze</t>
  </si>
  <si>
    <t>Náklady ve věku 20</t>
  </si>
  <si>
    <t>Náklady ve věku 21</t>
  </si>
  <si>
    <t>Náklady ve věku 22</t>
  </si>
  <si>
    <t>Náklady ve věku 23</t>
  </si>
  <si>
    <t>Náklady ve věku 24</t>
  </si>
  <si>
    <t>Náklady ve věku 25</t>
  </si>
  <si>
    <t>Náklady ve věku 26</t>
  </si>
  <si>
    <t>Náklady ve věku 27</t>
  </si>
  <si>
    <t>Náklady ve věku 28</t>
  </si>
  <si>
    <t>Náklady ve věku 29</t>
  </si>
  <si>
    <t>Náklady ve věku 30</t>
  </si>
  <si>
    <t>Náklady ve věku 31</t>
  </si>
  <si>
    <t>Náklady ve věku 32</t>
  </si>
  <si>
    <t>Náklady ve věku 33</t>
  </si>
  <si>
    <t>Náklady ve věku 34</t>
  </si>
  <si>
    <t>Náklady ve věku 35</t>
  </si>
  <si>
    <t>Náklady ve věku 36</t>
  </si>
  <si>
    <t>Náklady ve věku 37</t>
  </si>
  <si>
    <t>Náklady ve věku 38</t>
  </si>
  <si>
    <t>Náklady ve věku 39</t>
  </si>
  <si>
    <t>Náklady ve věku 40</t>
  </si>
  <si>
    <t>Náklady ve věku 41</t>
  </si>
  <si>
    <t>Náklady ve věku 42</t>
  </si>
  <si>
    <t>Náklady ve věku 43</t>
  </si>
  <si>
    <t>Náklady ve věku 44</t>
  </si>
  <si>
    <t>Náklady ve věku 45</t>
  </si>
  <si>
    <t>Náklady ve věku 46</t>
  </si>
  <si>
    <t>Náklady ve věku 47</t>
  </si>
  <si>
    <t>Náklady ve věku 48</t>
  </si>
  <si>
    <t>Náklady ve věku 49</t>
  </si>
  <si>
    <t>Náklady ve věku 50</t>
  </si>
  <si>
    <t>Náklady ve věku 51</t>
  </si>
  <si>
    <t>Náklady ve věku 52</t>
  </si>
  <si>
    <t>Náklady ve věku 53</t>
  </si>
  <si>
    <t>Náklady ve věku 54</t>
  </si>
  <si>
    <t>Náklady ve věku 55</t>
  </si>
  <si>
    <t>Náklady ve věku 56</t>
  </si>
  <si>
    <t>Náklady ve věku 57</t>
  </si>
  <si>
    <t>Náklady ve věku 58</t>
  </si>
  <si>
    <t>Náklady ve věku 59</t>
  </si>
  <si>
    <t>Náklady kohorty za věk 15-60 let</t>
  </si>
  <si>
    <t>Nezahrnuto:</t>
  </si>
  <si>
    <t>hospitalizace</t>
  </si>
  <si>
    <t>z důvodu absence robustních dat o přenosu hospitalizací z adolescence do dospělosti</t>
  </si>
  <si>
    <t>klinická psychologie</t>
  </si>
  <si>
    <t>absence statistických dat o využívání</t>
  </si>
  <si>
    <t>soukromé náklady pacientů</t>
  </si>
  <si>
    <t>není pro ČR dostupné</t>
  </si>
  <si>
    <t>nadměrná zdravotní péče v jiných odbornostech</t>
  </si>
  <si>
    <t>nelze spolehlivě propojit</t>
  </si>
  <si>
    <t>Průměrný roční počet adolescentů s depresí ve věku 16 let</t>
  </si>
  <si>
    <t>Roční přírustek dospělých s depresí atribuovatelný depresi v adolescenci</t>
  </si>
  <si>
    <t>Celkové náklady za ambulantní péči</t>
  </si>
  <si>
    <t>Náklady na léčiva</t>
  </si>
  <si>
    <t>Spotřeba farmaceutik</t>
  </si>
  <si>
    <t>Dodávky antidepresiv v ČR, 2022</t>
  </si>
  <si>
    <t>balení</t>
  </si>
  <si>
    <t>99,6% celku - nezahrnuta léčiva bez informace o financích. Jedná se o dodávky do lékáren - ne o přímou spotřebu. Mezi těmito veličinami je však možné očekávat významný vztah, a zároveň se v danou chvíli již jedná o vzniklou nákladovou položku. Analogie - výzkum k reálné spotřebě léčiv pro SÚKL také jako baseline používá data o dodávkách, náklady pak počítá poměrově k nim.</t>
  </si>
  <si>
    <t>Dodávky léčiv - se zaměřením na léčivé látky</t>
  </si>
  <si>
    <t>hrubě odpovídá očekávatelné hodnotě na základě informací VZP (450 MCZK v roce 2017 * 56% pojištěnců * nárůst)</t>
  </si>
  <si>
    <t>Spotřeba antidepresiv diagnózami F32-F33</t>
  </si>
  <si>
    <t>odhad - poskytnuté jen grafy, nikoliv prim. data; vychází z dat VZP a dále je aplikováno na data SÚKL - předpoklad reprezentativnosti</t>
  </si>
  <si>
    <t>ANALÝZA SOUČASNÉHO STAVU FINANCOVÁNÍ PSYCHIATRICKÉ PÉČE, pp. 104-107</t>
  </si>
  <si>
    <t>Náklady na antidepresiva přip. na F32-F33, 2022</t>
  </si>
  <si>
    <t>Celkem ambulantně léčených osob s F32-F33, 2022</t>
  </si>
  <si>
    <t>Náklady na 1 osobu v populaci s F32-F33, 2022</t>
  </si>
  <si>
    <t>Spodní věk</t>
  </si>
  <si>
    <t>Horní věk</t>
  </si>
  <si>
    <t>Roční náklad na kohortu</t>
  </si>
  <si>
    <t>tři typy léčiv: třezalková nať, esketamin, imipramin</t>
  </si>
  <si>
    <t>jedná se o necelého půl procenta léčiv (např. z důvodu restrikcí - esketamin), není u nich uvedena hodnota v rámci SÚKL přehledu</t>
  </si>
  <si>
    <t>léky v jiných skupinách (antipsychotika, neuroleptika)</t>
  </si>
  <si>
    <t>nelze robustně předpokládat primární určení pro F32-F33 z celé skupiny F3 narozdíl od antidepresiv</t>
  </si>
  <si>
    <t>psychofarmaceutická léčba spojených diagnóz (úzkosti, bipolar)</t>
  </si>
  <si>
    <t>rozdílné podíly pacientů s farmaceutiky dle věku</t>
  </si>
  <si>
    <t>počítáno skrze celkový průměr, populační podíl se zásadně nemění</t>
  </si>
  <si>
    <t>jednotka</t>
  </si>
  <si>
    <t>Vyčíslení hodnoty VSLY pro 2022</t>
  </si>
  <si>
    <t>Hodnota VSL 2019</t>
  </si>
  <si>
    <t>https://www.oecd-ilibrary.org/docserver/d1b2b844-en.pdf?expires=1552835303&amp;id=id&amp;accname=guest&amp;checksum=43102F66EAE92D1D9CCD0E9C34440E47</t>
  </si>
  <si>
    <t>Hodnota VSL 2022</t>
  </si>
  <si>
    <t>Upraveno o inflaci a růst HDP</t>
  </si>
  <si>
    <r>
      <rPr>
        <rFont val="Arial"/>
        <i/>
        <color theme="1"/>
      </rPr>
      <t>Průměrná</t>
    </r>
    <r>
      <rPr>
        <rFont val="Arial"/>
        <i/>
        <color theme="1"/>
      </rPr>
      <t xml:space="preserve"> věk populace</t>
    </r>
  </si>
  <si>
    <t>roky</t>
  </si>
  <si>
    <t>Průměrný věk relevantní populace</t>
  </si>
  <si>
    <t>Sčítání 2021</t>
  </si>
  <si>
    <t>Naděje dožití průměrného věku</t>
  </si>
  <si>
    <t xml:space="preserve">Očekávaná zbývající délka života v 2022 osob ve věku 42.7 let (Průměr za 40 a 45)  </t>
  </si>
  <si>
    <t>Statistická hodnota roku života VSLY</t>
  </si>
  <si>
    <t>Podíl hodnoty VSL 2022 a očekávané délky života</t>
  </si>
  <si>
    <t>Hodnoty dopadu na DALYs v adolescenci</t>
  </si>
  <si>
    <t>15-19 let</t>
  </si>
  <si>
    <t>Zátěž ve věkové skupině 15-19 - total (všechna dep.)</t>
  </si>
  <si>
    <t>DALYs</t>
  </si>
  <si>
    <t>Zahrnuje kromě major depressive disorder i dystymii - "chronickou depresi"</t>
  </si>
  <si>
    <t>https://vizhub.healthdata.org/gbd-results/</t>
  </si>
  <si>
    <t>Koef. atribuce</t>
  </si>
  <si>
    <t>Atribuovatelnost DALYs v této fázi adolescentní depresi - tady 100%, zahrnuto pro přehlednost následující sekce</t>
  </si>
  <si>
    <t>Odhad počtu osob s depresí ve věku 15-19</t>
  </si>
  <si>
    <t>Počítáme zde s tím, že všichni kdo měli depresi v 15-ti jí budou mít i ve věku 15-19</t>
  </si>
  <si>
    <t>Roční zátěž - atribuovatelná (všechna dep.)</t>
  </si>
  <si>
    <t>DALYs/osob./rok</t>
  </si>
  <si>
    <t>Vypočítáno jako zátěž DALYs osob ve věku 15-19 děleno počtem osob v tomto věku</t>
  </si>
  <si>
    <t>Roční zátěž kohorty (všechna dep.)</t>
  </si>
  <si>
    <t>DALYs/rok</t>
  </si>
  <si>
    <t>Počet DALYs na osobu na rok krát počet osob v jedné kohortě</t>
  </si>
  <si>
    <t>Zátěž věk 15</t>
  </si>
  <si>
    <t>Zátěž věk 16</t>
  </si>
  <si>
    <t>Diskontovaný počet DALYs v minulém roce</t>
  </si>
  <si>
    <t>Zátěž věk 17</t>
  </si>
  <si>
    <t>Zátěž věk 18</t>
  </si>
  <si>
    <t>Zátěž věk 19</t>
  </si>
  <si>
    <t>Celková zátěž kohorty za fázi</t>
  </si>
  <si>
    <t>Monetizace celkové zátěže kohorty za fázi</t>
  </si>
  <si>
    <t>Počet DALYs způsobených kohortou v 5 letech krát jejich monetizovaná hodnota</t>
  </si>
  <si>
    <t>mil. Kč.</t>
  </si>
  <si>
    <t>Převedení na miliardy</t>
  </si>
  <si>
    <t>Hodnoty dopadu na DALYs v dospělosti</t>
  </si>
  <si>
    <t>Roční přírustek osob s depresí způsobenou depresí v adolescenci</t>
  </si>
  <si>
    <t>Počet adolescentů s depresí vynásobený procentem, které bude mít depresi v dospělosti způsobenou depresí v adolescenci</t>
  </si>
  <si>
    <t>20-59 let</t>
  </si>
  <si>
    <t>Zátěž ve věkové skupině - total (všechna dep.)</t>
  </si>
  <si>
    <t>zahrnuje kromě major depressive disorder i dystymii - "chronickou depresi"</t>
  </si>
  <si>
    <t>Počet adolescentů s depresí dle ÚZIS</t>
  </si>
  <si>
    <t>Psychiatrická ročenka 2022 (uzis.cz)</t>
  </si>
  <si>
    <t>Počet dospělých s depresí dle ÚZIS</t>
  </si>
  <si>
    <t>Odhad počtu osob s depresí v dospělosti způsobenou depresí v adolescenci dle ÚZIS</t>
  </si>
  <si>
    <t>Počet osob v jedné roční kohortě krát procento osob, které bude mít depresi v dospělosti způsobenou depresí v adolescenci.</t>
  </si>
  <si>
    <t>Vyjadřuje procento depresí dospělých zapříčiněných depresemi v adolescenci.</t>
  </si>
  <si>
    <t>Odhad počtu osob s depresí v dospělosti způsobenou depresí v adolescenci</t>
  </si>
  <si>
    <t>Roční přírůstek osob s depresí způsobených depresí v adolescenci krát 40 let, což je doba pro kterou bereme v potaz dospělé.</t>
  </si>
  <si>
    <t>Odhad počtu osob s depresí v dospělosti</t>
  </si>
  <si>
    <t>Počet osob s depresí v dospělosti děleno koeficient atribuce. Víme že 172298.3 osob má depresi v dospělosti kvůli depresi v adolescenci a že toto číslo činí 13.83% osob s depresí v dospělosti. Můžeme tudíž vydělit počet osob s depresi v dospělosti kvůli depresi v adolescenci koeficientem atribuce a dosteneme odhad počtu osob s depresí v dospělosti.</t>
  </si>
  <si>
    <t>Roční zátěž na osobu za rok</t>
  </si>
  <si>
    <t>Počet DALYs způsobených depresí dospělých děleno počet dospělých s depresí.</t>
  </si>
  <si>
    <t>Roční zátěž atribuovatelné kohorty (všechna dep.)</t>
  </si>
  <si>
    <t>Počet DALYs na osobu krát počet osob v jedné kohortě</t>
  </si>
  <si>
    <t>Zátěž za věk</t>
  </si>
  <si>
    <t>Počítána jako počet DALYs ztracených jednou kohortou, diskontovaný pro každý následující rok.</t>
  </si>
  <si>
    <t>Součet zátěže jedné kohorty v následujích 40-ti letech</t>
  </si>
  <si>
    <t>Počet DALYs ztracených kohortou krát jejich monetizovaná hodnota</t>
  </si>
  <si>
    <t>Zátěž DALYs celkem</t>
  </si>
  <si>
    <t>mil. KČ</t>
  </si>
  <si>
    <t>Součet DALYs ztracených kohortou patnáctiletých v průběhu jejich života</t>
  </si>
  <si>
    <t>Počet osob s depresí v 15 letech</t>
  </si>
  <si>
    <t>Počet osob ve věku 15 let krát procento deváťáků, které vykazuje těžké známky deprese dle PHQ-9</t>
  </si>
  <si>
    <t>Průměrná hrubá mzda</t>
  </si>
  <si>
    <t>Průměrné mzdy - 4. čtvrtletí 2022 | ČSÚ (czso.cz)</t>
  </si>
  <si>
    <t>Sociální a zdravotní pojištění jako procento hrubé mzdy</t>
  </si>
  <si>
    <t>Mzda osob kteří měli depresi v adolescenci jako procento průměrné mzdy - Studie 1</t>
  </si>
  <si>
    <t>Převzat koeficient regrese měřící efekt adolescentní deprese na příjmy v dospělosti. Převzato z regrese zohledňující zdravotní stav při adolescenci.</t>
  </si>
  <si>
    <t>Adolescent Depression and Adult Labor Market Outcomes - Fletcher - 2013 - Southern Economic Journal - Wiley Online Library</t>
  </si>
  <si>
    <t>Mzda osob kteří měli depresi v adolescenci jako procento průměrné mzdy - Studie 2</t>
  </si>
  <si>
    <t>Vypočítáno z koeficientu lineární regrese v tabulce 1. K měření deprese se ptali účastníků studie jestli v dětství měli depresi.</t>
  </si>
  <si>
    <t>Long-Term Economic Costs of Psychological Problems During Childhood - PMC (nih.gov)</t>
  </si>
  <si>
    <t>Průměr studií</t>
  </si>
  <si>
    <t>Průměr z dvou studií</t>
  </si>
  <si>
    <t>Průměrná superhrubá mzda osob které měli depresi v adolescenci</t>
  </si>
  <si>
    <t>Vypočítáno vynásobením superhrubé mzdy a procentem mzdy, které pobírají osoby s depresí v adolescenci</t>
  </si>
  <si>
    <t>Ušlé příjmy za rok každé osoby v kohortě</t>
  </si>
  <si>
    <t>Rozdíl mezi superhrubou mzdou osob s depresí v adolescenci a osob bez deprese v adolescenci.</t>
  </si>
  <si>
    <t>Diskontní faktor (vzniklý z diskontní míry)</t>
  </si>
  <si>
    <t>Diskontní faktor vychází z diskontní míry. Označuje poměr mezi hodnotou v budoucím roce a v roce současném. Diskontní míra samotná označuje procento o které je hodnota v současné roce vyšší než v roce budoucím.</t>
  </si>
  <si>
    <t>Růst produktivity</t>
  </si>
  <si>
    <t>Označuje poměr mezi produktivitou v současném a příštím roce</t>
  </si>
  <si>
    <t>Ušlé příjmy za následující roky podle věku</t>
  </si>
  <si>
    <t>Každý rok je vypočítán jako ztráta z minulého roku snížena o diskontní míru a zvýšena o růst produktivity. První rok je vypočítán stejně, ale násobíse dříve vypočítaná ztráta příjmu z deprese v adolescenci</t>
  </si>
  <si>
    <t>Ušlé příjmy za osobu v kohortě celkem</t>
  </si>
  <si>
    <t>Ušlé příjmy za celý život člověka, který ztrávil rok v nezaměstnanosti</t>
  </si>
  <si>
    <t>Celkové ušlé příjmy za rok v důsledku deprese</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</si>
  <si>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</si>
  <si>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</si>
  <si>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</si>
  <si>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</si>
  <si>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</si>
  <si>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</si>
  <si>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</si>
  <si>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</si>
  <si>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</si>
  <si>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</si>
  <si>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</si>
  <si>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</si>
  <si>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</si>
  <si>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</si>
  <si>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</si>
  <si>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</si>
  <si>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</si>
  <si>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</si>
  <si>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</si>
  <si>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</si>
  <si>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</si>
  <si>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</si>
  <si>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</si>
  <si>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</si>
  <si>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</si>
  <si>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</si>
  <si>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</si>
  <si>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</si>
  <si>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</si>
  <si>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</si>
  <si>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</si>
  <si>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</si>
  <si>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</si>
  <si>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</si>
  <si>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</si>
  <si>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</si>
  <si>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</si>
  <si>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</si>
  <si>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</si>
  <si>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</si>
  <si>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</si>
  <si>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</si>
  <si>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</si>
  <si>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</si>
  <si>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</si>
  <si>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</si>
  <si>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</si>
  <si>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</si>
  <si>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</si>
  <si>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</si>
  <si>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</si>
  <si>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</si>
  <si>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</si>
  <si>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</si>
  <si>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</si>
  <si>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</si>
  <si>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</si>
  <si>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</si>
  <si>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</si>
  <si>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Průměrná očekávaná délka dožití</t>
  </si>
  <si>
    <t>Jednotky</t>
  </si>
  <si>
    <t>Ženy</t>
  </si>
  <si>
    <t xml:space="preserve">Muži </t>
  </si>
  <si>
    <t>počet muži</t>
  </si>
  <si>
    <t>https://www.czso.cz/documents/10180/165591247/1300642210.pdf/63009305-38ac-43fa-8c8d-d235f9bf8d3c?version=1.1</t>
  </si>
  <si>
    <t>počet ženy</t>
  </si>
  <si>
    <t>populace celkem</t>
  </si>
  <si>
    <t>výpočet</t>
  </si>
  <si>
    <t>zastoupení muži</t>
  </si>
  <si>
    <t>zastoupení ženy</t>
  </si>
  <si>
    <t>Vážený 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</si>
  <si>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</si>
  <si>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</si>
  <si>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</si>
  <si>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</si>
  <si>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</si>
  <si>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</si>
  <si>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</si>
  <si>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</si>
  <si>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</si>
  <si>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Global Burden of Disease Collaborative Network.</t>
  </si>
  <si>
    <t>Global Burden of Disease Study 2019 (GBD 2019) Results.</t>
  </si>
  <si>
    <t>Seattle, United States: Institute for Health Metrics and Evaluation (IHME), 2020.</t>
  </si>
  <si>
    <t>Available from https://vizhub.healthdata.org/gbd-results/.</t>
  </si>
  <si>
    <t>measure</t>
  </si>
  <si>
    <t>location</t>
  </si>
  <si>
    <t>sex</t>
  </si>
  <si>
    <t>age</t>
  </si>
  <si>
    <t>cause</t>
  </si>
  <si>
    <t>metric</t>
  </si>
  <si>
    <t>year</t>
  </si>
  <si>
    <t>val</t>
  </si>
  <si>
    <t>upper</t>
  </si>
  <si>
    <t>lower</t>
  </si>
  <si>
    <t>DALYs (Disability-Adjusted Life Years)</t>
  </si>
  <si>
    <t>Czechia</t>
  </si>
  <si>
    <t>Both</t>
  </si>
  <si>
    <t>15-19 years</t>
  </si>
  <si>
    <t>Major depressive disorder</t>
  </si>
  <si>
    <t>Number</t>
  </si>
  <si>
    <t>55-59 years</t>
  </si>
  <si>
    <t>All ages</t>
  </si>
  <si>
    <t>20-54 years</t>
  </si>
  <si>
    <t>Dysthymia</t>
  </si>
  <si>
    <t>MDD Only</t>
  </si>
  <si>
    <t>Value</t>
  </si>
  <si>
    <t>DALYs 15-19</t>
  </si>
  <si>
    <t>DALYs 20-54</t>
  </si>
  <si>
    <t>DALYs 55-59</t>
  </si>
  <si>
    <t>DALYs ado. phase</t>
  </si>
  <si>
    <t>DALYs adu. phase</t>
  </si>
  <si>
    <t>pop. ado. phase</t>
  </si>
  <si>
    <t>tady berem od 15, ne od 16 jako v care/drugs</t>
  </si>
  <si>
    <t>pop. adu. phase</t>
  </si>
  <si>
    <t>DALY per ado. treated</t>
  </si>
  <si>
    <t>DALY per adu. treated</t>
  </si>
  <si>
    <t>All dep. disorders</t>
  </si>
  <si>
    <t>Assumption</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</si>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</sst>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
    <numFmt numFmtId="166" formatCode="0.000"/>
    <numFmt numFmtId="167" formatCode="0.0000"/>
  </numFmts>
  <fonts count="52">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color rgb="FFFFFFFF"/>
      <name val="Arial"/>
    </font>
    <font>
      <color rgb="FF000000"/>
      <name val="Arial"/>
      <scheme val="minor"/>
    </font>
    <font>
      <u/>
      <color rgb="FF0000FF"/>
    </font>
    <font>
      <color theme="1"/>
      <name val="Arial"/>
    </font>
    <font>
      <u/>
      <color rgb="FF0000FF"/>
    </font>
    <font>
      <i/>
      <u/>
      <color rgb="FF1155CC"/>
      <name val="Arial"/>
    </font>
    <font>
      <b/>
      <color theme="1"/>
      <name val="Arial"/>
    </font>
    <font>
      <b/>
      <i/>
      <color theme="1"/>
      <name val="Arial"/>
    </font>
    <font>
      <u/>
      <color rgb="FF0000FF"/>
      <name val="Arial"/>
    </font>
    <font>
      <i/>
      <color theme="1"/>
      <name val="Arial"/>
    </font>
    <font>
      <i/>
      <u/>
      <color rgb="FF1155CC"/>
      <name val="Arial"/>
    </font>
    <font>
      <u/>
      <color rgb="FF1155CC"/>
      <name val="Arial"/>
    </font>
    <font>
      <u/>
      <color rgb="FF0000FF"/>
    </font>
    <font>
      <sz val="12.0"/>
      <color rgb="FF000000"/>
      <name val="&quot;Times New Roman&quot;"/>
    </font>
    <font>
      <u/>
      <color rgb="FF0000FF"/>
    </font>
    <font>
      <u/>
      <color rgb="FF0000FF"/>
    </font>
    <font>
      <b/>
      <color rgb="FF000000"/>
      <name val="Arial"/>
      <scheme val="minor"/>
    </font>
    <font>
      <u/>
      <color rgb="FF0000FF"/>
    </font>
    <font>
      <b/>
      <i/>
      <color theme="1"/>
      <name val="Arial"/>
      <scheme val="minor"/>
    </font>
    <font>
      <color rgb="FFFFFFFF"/>
      <name val="Arial"/>
    </font>
    <font>
      <i/>
      <u/>
      <color rgb="FF0000FF"/>
      <name val="Arial"/>
    </font>
    <font>
      <i/>
      <u/>
      <color rgb="FF1155CC"/>
      <name val="Arial"/>
    </font>
    <font>
      <i/>
      <u/>
      <color rgb="FF0000FF"/>
    </font>
    <font>
      <i/>
      <u/>
      <color rgb="FF0000FF"/>
    </font>
    <font>
      <i/>
      <u/>
      <color rgb="FF0000FF"/>
    </font>
    <font>
      <b/>
      <sz val="11.0"/>
      <color theme="1"/>
      <name val="Calibri"/>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u/>
      <color rgb="FF1155CC"/>
      <name val="Arial"/>
    </font>
    <font>
      <u/>
      <sz val="8.0"/>
      <color rgb="FF1155CC"/>
      <name val="Arial"/>
    </font>
    <font>
      <sz val="8.0"/>
      <color theme="1"/>
      <name val="Arial"/>
    </font>
    <font>
      <sz val="8.0"/>
      <color theme="1"/>
      <name val="&quot;Arial CE&quot;"/>
    </font>
    <font>
      <i/>
      <sz val="8.0"/>
      <color theme="1"/>
      <name val="&quot;Arial CE&quot;"/>
    </font>
    <font>
      <sz val="8.0"/>
      <color theme="1"/>
      <name val="&quot;Liberation Sans&quot;"/>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5">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FFFFFF"/>
        <bgColor rgb="FFFFFFFF"/>
      </patternFill>
    </fill>
    <fill>
      <patternFill patternType="solid">
        <fgColor rgb="FFCFE2F3"/>
        <bgColor rgb="FFCFE2F3"/>
      </patternFill>
    </fill>
    <fill>
      <patternFill patternType="solid">
        <fgColor rgb="FFFFF2CC"/>
        <bgColor rgb="FFFFF2CC"/>
      </patternFill>
    </fill>
    <fill>
      <patternFill patternType="solid">
        <fgColor rgb="FFFFFF00"/>
        <bgColor rgb="FFFFFF00"/>
      </patternFill>
    </fill>
    <fill>
      <patternFill patternType="solid">
        <fgColor rgb="FF9FC5E8"/>
        <bgColor rgb="FF9FC5E8"/>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medium">
        <color rgb="FF000000"/>
      </bottom>
    </border>
    <border>
      <right style="thin">
        <color rgb="FF000000"/>
      </right>
    </border>
    <border>
      <bottom style="thin">
        <color rgb="FF000000"/>
      </bottom>
    </border>
    <border>
      <right style="thin">
        <color rgb="FF000000"/>
      </right>
      <bottom style="thin">
        <color rgb="FF000000"/>
      </bottom>
    </border>
    <border>
      <right style="thin">
        <color rgb="FF000000"/>
      </right>
      <bottom style="medium">
        <color rgb="FF000000"/>
      </bottom>
    </border>
  </borders>
  <cellStyleXfs count="1">
    <xf borderId="0" fillId="0" fontId="0" numFmtId="0" applyAlignment="1" applyFont="1"/>
  </cellStyleXfs>
  <cellXfs count="28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Border="1" applyFont="1"/>
    <xf borderId="0" fillId="4" fontId="8" numFmtId="0" xfId="0" applyFont="1"/>
    <xf borderId="0" fillId="5" fontId="9" numFmtId="0" xfId="0" applyAlignment="1" applyFill="1" applyFont="1">
      <alignment horizontal="left" readingOrder="0" vertical="bottom"/>
    </xf>
    <xf borderId="0" fillId="5" fontId="9" numFmtId="0" xfId="0" applyAlignment="1" applyFont="1">
      <alignment horizontal="right" readingOrder="0" vertical="bottom"/>
    </xf>
    <xf borderId="0" fillId="5" fontId="9" numFmtId="0" xfId="0" applyAlignment="1" applyFont="1">
      <alignment readingOrder="0" vertical="bottom"/>
    </xf>
    <xf borderId="0" fillId="6" fontId="10" numFmtId="0" xfId="0" applyAlignment="1" applyFill="1" applyFont="1">
      <alignment readingOrder="0"/>
    </xf>
    <xf borderId="0" fillId="0" fontId="8" numFmtId="0" xfId="0" applyAlignment="1" applyFont="1">
      <alignment readingOrder="0"/>
    </xf>
    <xf borderId="0" fillId="0" fontId="11" numFmtId="0" xfId="0" applyAlignment="1" applyFont="1">
      <alignment readingOrder="0"/>
    </xf>
    <xf borderId="0" fillId="0" fontId="12" numFmtId="0" xfId="0" applyAlignment="1" applyFont="1">
      <alignment readingOrder="0" vertical="bottom"/>
    </xf>
    <xf borderId="0" fillId="6" fontId="8" numFmtId="0" xfId="0" applyAlignment="1" applyFont="1">
      <alignment readingOrder="0"/>
    </xf>
    <xf borderId="0" fillId="0" fontId="8" numFmtId="10" xfId="0" applyAlignment="1" applyFont="1" applyNumberFormat="1">
      <alignment readingOrder="0"/>
    </xf>
    <xf borderId="0" fillId="0" fontId="13" numFmtId="0" xfId="0" applyAlignment="1" applyFont="1">
      <alignment readingOrder="0"/>
    </xf>
    <xf borderId="0" fillId="0" fontId="12" numFmtId="0" xfId="0" applyAlignment="1" applyFont="1">
      <alignment vertical="bottom"/>
    </xf>
    <xf borderId="0" fillId="0" fontId="14" numFmtId="0" xfId="0" applyAlignment="1" applyFont="1">
      <alignment vertical="bottom"/>
    </xf>
    <xf borderId="0" fillId="0" fontId="8" numFmtId="0" xfId="0" applyFont="1"/>
    <xf borderId="0" fillId="0" fontId="6" numFmtId="0" xfId="0" applyAlignment="1" applyFont="1">
      <alignment readingOrder="0" shrinkToFit="0" wrapText="1"/>
    </xf>
    <xf borderId="0" fillId="0" fontId="8" numFmtId="0" xfId="0" applyAlignment="1" applyFont="1">
      <alignment shrinkToFit="0" wrapText="0"/>
    </xf>
    <xf borderId="0" fillId="5" fontId="12" numFmtId="4" xfId="0" applyAlignment="1" applyFont="1" applyNumberFormat="1">
      <alignment vertical="bottom"/>
    </xf>
    <xf borderId="0" fillId="5" fontId="12" numFmtId="0" xfId="0" applyAlignment="1" applyFont="1">
      <alignment vertical="bottom"/>
    </xf>
    <xf borderId="0" fillId="7" fontId="15" numFmtId="0" xfId="0" applyAlignment="1" applyFill="1" applyFont="1">
      <alignment readingOrder="0" vertical="bottom"/>
    </xf>
    <xf borderId="0" fillId="7" fontId="15" numFmtId="4" xfId="0" applyAlignment="1" applyFont="1" applyNumberFormat="1">
      <alignment horizontal="right" vertical="bottom"/>
    </xf>
    <xf borderId="0" fillId="7" fontId="16" numFmtId="0" xfId="0" applyAlignment="1" applyFont="1">
      <alignment vertical="bottom"/>
    </xf>
    <xf borderId="0" fillId="7" fontId="12" numFmtId="0" xfId="0" applyAlignment="1" applyFont="1">
      <alignment vertical="bottom"/>
    </xf>
    <xf borderId="0" fillId="7" fontId="17" numFmtId="0" xfId="0" applyAlignment="1" applyFont="1">
      <alignment readingOrder="0" vertical="bottom"/>
    </xf>
    <xf borderId="0" fillId="0" fontId="18" numFmtId="0" xfId="0" applyAlignment="1" applyFont="1">
      <alignment readingOrder="0" vertical="bottom"/>
    </xf>
    <xf borderId="0" fillId="0" fontId="18" numFmtId="4" xfId="0" applyAlignment="1" applyFont="1" applyNumberFormat="1">
      <alignment horizontal="right" readingOrder="0" vertical="bottom"/>
    </xf>
    <xf borderId="0" fillId="0" fontId="18" numFmtId="0" xfId="0" applyAlignment="1" applyFont="1">
      <alignment vertical="bottom"/>
    </xf>
    <xf borderId="0" fillId="0" fontId="6" numFmtId="0" xfId="0" applyFont="1"/>
    <xf borderId="0" fillId="0" fontId="18" numFmtId="0" xfId="0" applyAlignment="1" applyFont="1">
      <alignment readingOrder="0" shrinkToFit="0" vertical="bottom" wrapText="1"/>
    </xf>
    <xf borderId="0" fillId="0" fontId="18" numFmtId="4" xfId="0" applyAlignment="1" applyFont="1" applyNumberFormat="1">
      <alignment horizontal="right" vertical="bottom"/>
    </xf>
    <xf borderId="0" fillId="8" fontId="12" numFmtId="0" xfId="0" applyAlignment="1" applyFill="1" applyFont="1">
      <alignment readingOrder="0" vertical="bottom"/>
    </xf>
    <xf borderId="0" fillId="8" fontId="12" numFmtId="4" xfId="0" applyAlignment="1" applyFont="1" applyNumberFormat="1">
      <alignment horizontal="right" vertical="bottom"/>
    </xf>
    <xf borderId="0" fillId="8" fontId="12" numFmtId="0" xfId="0" applyAlignment="1" applyFont="1">
      <alignment vertical="bottom"/>
    </xf>
    <xf borderId="0" fillId="8" fontId="18" numFmtId="0" xfId="0" applyAlignment="1" applyFont="1">
      <alignment vertical="bottom"/>
    </xf>
    <xf borderId="0" fillId="7" fontId="12" numFmtId="4" xfId="0" applyAlignment="1" applyFont="1" applyNumberFormat="1">
      <alignment vertical="bottom"/>
    </xf>
    <xf borderId="0" fillId="0" fontId="19" numFmtId="0" xfId="0" applyAlignment="1" applyFont="1">
      <alignment shrinkToFit="0" vertical="bottom" wrapText="0"/>
    </xf>
    <xf borderId="0" fillId="8" fontId="20" numFmtId="0" xfId="0" applyAlignment="1" applyFont="1">
      <alignment shrinkToFit="0" vertical="bottom" wrapText="0"/>
    </xf>
    <xf borderId="0" fillId="7" fontId="12" numFmtId="0" xfId="0" applyAlignment="1" applyFont="1">
      <alignment readingOrder="0" vertical="bottom"/>
    </xf>
    <xf borderId="0" fillId="9" fontId="15" numFmtId="0" xfId="0" applyAlignment="1" applyFill="1" applyFont="1">
      <alignment readingOrder="0" vertical="bottom"/>
    </xf>
    <xf borderId="0" fillId="9" fontId="15" numFmtId="4" xfId="0" applyAlignment="1" applyFont="1" applyNumberFormat="1">
      <alignment horizontal="right" vertical="bottom"/>
    </xf>
    <xf borderId="0" fillId="9" fontId="15" numFmtId="0" xfId="0" applyAlignment="1" applyFont="1">
      <alignment vertical="bottom"/>
    </xf>
    <xf borderId="0" fillId="9" fontId="16" numFmtId="0" xfId="0" applyAlignment="1" applyFont="1">
      <alignment vertical="bottom"/>
    </xf>
    <xf borderId="0" fillId="6" fontId="12" numFmtId="0" xfId="0" applyAlignment="1" applyFont="1">
      <alignment readingOrder="0" vertical="bottom"/>
    </xf>
    <xf borderId="0" fillId="6" fontId="12" numFmtId="4" xfId="0" applyAlignment="1" applyFont="1" applyNumberFormat="1">
      <alignment horizontal="right" vertical="bottom"/>
    </xf>
    <xf borderId="0" fillId="6" fontId="12" numFmtId="0" xfId="0" applyAlignment="1" applyFont="1">
      <alignment vertical="bottom"/>
    </xf>
    <xf borderId="0" fillId="6" fontId="18" numFmtId="0" xfId="0" applyAlignment="1" applyFont="1">
      <alignment vertical="bottom"/>
    </xf>
    <xf borderId="0" fillId="6" fontId="15" numFmtId="0" xfId="0" applyAlignment="1" applyFont="1">
      <alignment readingOrder="0" vertical="bottom"/>
    </xf>
    <xf borderId="0" fillId="6" fontId="12" numFmtId="4" xfId="0" applyAlignment="1" applyFont="1" applyNumberFormat="1">
      <alignment vertical="bottom"/>
    </xf>
    <xf borderId="0" fillId="6" fontId="12" numFmtId="4" xfId="0" applyAlignment="1" applyFont="1" applyNumberFormat="1">
      <alignment horizontal="right" readingOrder="0" vertical="bottom"/>
    </xf>
    <xf borderId="0" fillId="6" fontId="8" numFmtId="0" xfId="0" applyFont="1"/>
    <xf borderId="0" fillId="5" fontId="9" numFmtId="0" xfId="0" applyAlignment="1" applyFont="1">
      <alignment readingOrder="0" shrinkToFit="0" vertical="bottom" wrapText="1"/>
    </xf>
    <xf borderId="0" fillId="10" fontId="15" numFmtId="3" xfId="0" applyAlignment="1" applyFill="1" applyFont="1" applyNumberFormat="1">
      <alignment readingOrder="0" shrinkToFit="0" vertical="bottom" wrapText="1"/>
    </xf>
    <xf borderId="0" fillId="0" fontId="21" numFmtId="0" xfId="0" applyAlignment="1" applyFont="1">
      <alignment readingOrder="0" shrinkToFit="0" wrapText="1"/>
    </xf>
    <xf borderId="0" fillId="0" fontId="8" numFmtId="0" xfId="0" applyAlignment="1" applyFont="1">
      <alignment horizontal="left" readingOrder="0" shrinkToFit="0" wrapText="1"/>
    </xf>
    <xf borderId="0" fillId="0" fontId="8" numFmtId="0" xfId="0" applyAlignment="1" applyFont="1">
      <alignment horizontal="left" readingOrder="0" shrinkToFit="0" wrapText="0"/>
    </xf>
    <xf borderId="0" fillId="0" fontId="22" numFmtId="0" xfId="0" applyAlignment="1" applyFont="1">
      <alignment readingOrder="0"/>
    </xf>
    <xf borderId="0" fillId="0" fontId="8" numFmtId="0" xfId="0" applyAlignment="1" applyFont="1">
      <alignment shrinkToFit="0" wrapText="1"/>
    </xf>
    <xf borderId="1" fillId="0" fontId="2" numFmtId="0" xfId="0" applyAlignment="1" applyBorder="1" applyFont="1">
      <alignment readingOrder="0"/>
    </xf>
    <xf borderId="1" fillId="0" fontId="8" numFmtId="0" xfId="0" applyBorder="1" applyFont="1"/>
    <xf borderId="2" fillId="5" fontId="4" numFmtId="0" xfId="0" applyAlignment="1" applyBorder="1" applyFont="1">
      <alignment readingOrder="0"/>
    </xf>
    <xf borderId="4" fillId="0" fontId="7" numFmtId="0" xfId="0" applyBorder="1" applyFont="1"/>
    <xf borderId="1" fillId="5" fontId="4" numFmtId="0" xfId="0" applyBorder="1" applyFont="1"/>
    <xf borderId="1" fillId="0" fontId="8" numFmtId="0" xfId="0" applyAlignment="1" applyBorder="1" applyFont="1">
      <alignment readingOrder="0"/>
    </xf>
    <xf borderId="1" fillId="0" fontId="8" numFmtId="9" xfId="0" applyAlignment="1" applyBorder="1" applyFont="1" applyNumberFormat="1">
      <alignment readingOrder="0"/>
    </xf>
    <xf borderId="1" fillId="6" fontId="8" numFmtId="0" xfId="0" applyAlignment="1" applyBorder="1" applyFont="1">
      <alignment readingOrder="0"/>
    </xf>
    <xf borderId="1" fillId="0" fontId="8" numFmtId="10" xfId="0" applyAlignment="1" applyBorder="1" applyFont="1" applyNumberFormat="1">
      <alignment readingOrder="0"/>
    </xf>
    <xf borderId="1" fillId="0" fontId="23" numFmtId="0" xfId="0" applyAlignment="1" applyBorder="1" applyFont="1">
      <alignment readingOrder="0"/>
    </xf>
    <xf borderId="1" fillId="6" fontId="8" numFmtId="0" xfId="0" applyBorder="1" applyFont="1"/>
    <xf borderId="1" fillId="6" fontId="8" numFmtId="0" xfId="0" applyAlignment="1" applyBorder="1" applyFont="1">
      <alignment horizontal="left" readingOrder="0" vertical="center"/>
    </xf>
    <xf borderId="1" fillId="6" fontId="10" numFmtId="0" xfId="0" applyAlignment="1" applyBorder="1" applyFont="1">
      <alignment readingOrder="0" shrinkToFit="0" wrapText="1"/>
    </xf>
    <xf borderId="1" fillId="6" fontId="10" numFmtId="10" xfId="0" applyAlignment="1" applyBorder="1" applyFont="1" applyNumberFormat="1">
      <alignment horizontal="right" readingOrder="0"/>
    </xf>
    <xf borderId="1" fillId="6" fontId="10" numFmtId="0" xfId="0" applyAlignment="1" applyBorder="1" applyFont="1">
      <alignment readingOrder="0"/>
    </xf>
    <xf borderId="1" fillId="0" fontId="24" numFmtId="0" xfId="0" applyAlignment="1" applyBorder="1" applyFont="1">
      <alignment readingOrder="0"/>
    </xf>
    <xf borderId="1" fillId="6" fontId="25" numFmtId="0" xfId="0" applyAlignment="1" applyBorder="1" applyFont="1">
      <alignment readingOrder="0"/>
    </xf>
    <xf borderId="0" fillId="0" fontId="10" numFmtId="0" xfId="0" applyFont="1"/>
    <xf borderId="0" fillId="5" fontId="4" numFmtId="0" xfId="0" applyFont="1"/>
    <xf borderId="0" fillId="5" fontId="4" numFmtId="0" xfId="0" applyAlignment="1" applyFont="1">
      <alignment horizontal="right" readingOrder="0"/>
    </xf>
    <xf borderId="0" fillId="5" fontId="4" numFmtId="0" xfId="0" applyAlignment="1" applyFont="1">
      <alignment readingOrder="0"/>
    </xf>
    <xf borderId="0" fillId="10" fontId="2" numFmtId="0" xfId="0" applyAlignment="1" applyFont="1">
      <alignment readingOrder="0"/>
    </xf>
    <xf borderId="2" fillId="7" fontId="6" numFmtId="0" xfId="0" applyAlignment="1" applyBorder="1" applyFont="1">
      <alignment readingOrder="0"/>
    </xf>
    <xf borderId="1" fillId="0" fontId="8" numFmtId="3" xfId="0" applyAlignment="1" applyBorder="1" applyFont="1" applyNumberFormat="1">
      <alignment readingOrder="0"/>
    </xf>
    <xf borderId="1" fillId="0" fontId="6" numFmtId="0" xfId="0" applyAlignment="1" applyBorder="1" applyFont="1">
      <alignment readingOrder="0"/>
    </xf>
    <xf borderId="1" fillId="8" fontId="8" numFmtId="0" xfId="0" applyAlignment="1" applyBorder="1" applyFont="1">
      <alignment readingOrder="0"/>
    </xf>
    <xf borderId="1" fillId="8" fontId="8" numFmtId="3" xfId="0" applyBorder="1" applyFont="1" applyNumberFormat="1"/>
    <xf borderId="1" fillId="8" fontId="6" numFmtId="0" xfId="0" applyAlignment="1" applyBorder="1" applyFont="1">
      <alignment readingOrder="0"/>
    </xf>
    <xf borderId="1" fillId="8" fontId="6" numFmtId="0" xfId="0" applyAlignment="1" applyBorder="1" applyFont="1">
      <alignment readingOrder="0" shrinkToFit="0" wrapText="1"/>
    </xf>
    <xf borderId="1" fillId="0" fontId="26" numFmtId="0" xfId="0" applyAlignment="1" applyBorder="1" applyFont="1">
      <alignment readingOrder="0" shrinkToFit="0" wrapText="0"/>
    </xf>
    <xf borderId="1" fillId="0" fontId="8" numFmtId="3" xfId="0" applyBorder="1" applyFont="1" applyNumberFormat="1"/>
    <xf borderId="1" fillId="8" fontId="2" numFmtId="0" xfId="0" applyAlignment="1" applyBorder="1" applyFont="1">
      <alignment readingOrder="0"/>
    </xf>
    <xf borderId="1" fillId="8" fontId="2" numFmtId="4" xfId="0" applyBorder="1" applyFont="1" applyNumberFormat="1"/>
    <xf borderId="1" fillId="8" fontId="27" numFmtId="0" xfId="0" applyAlignment="1" applyBorder="1" applyFont="1">
      <alignment readingOrder="0"/>
    </xf>
    <xf borderId="1" fillId="8" fontId="27" numFmtId="0" xfId="0" applyAlignment="1" applyBorder="1" applyFont="1">
      <alignment readingOrder="0" shrinkToFit="0" wrapText="1"/>
    </xf>
    <xf borderId="1" fillId="8" fontId="8" numFmtId="0" xfId="0" applyBorder="1" applyFont="1"/>
    <xf borderId="1" fillId="8" fontId="8" numFmtId="1" xfId="0" applyBorder="1" applyFont="1" applyNumberFormat="1"/>
    <xf borderId="1" fillId="0" fontId="8" numFmtId="4" xfId="0" applyBorder="1" applyFont="1" applyNumberFormat="1"/>
    <xf borderId="1" fillId="8" fontId="2" numFmtId="0" xfId="0" applyBorder="1" applyFont="1"/>
    <xf borderId="1" fillId="9" fontId="2" numFmtId="0" xfId="0" applyAlignment="1" applyBorder="1" applyFont="1">
      <alignment readingOrder="0"/>
    </xf>
    <xf borderId="1" fillId="9" fontId="2" numFmtId="0" xfId="0" applyBorder="1" applyFont="1"/>
    <xf borderId="0" fillId="0" fontId="6" numFmtId="0" xfId="0" applyAlignment="1" applyFont="1">
      <alignment readingOrder="0"/>
    </xf>
    <xf borderId="0" fillId="0" fontId="8" numFmtId="3" xfId="0" applyFont="1" applyNumberFormat="1"/>
    <xf borderId="0" fillId="6" fontId="10" numFmtId="0" xfId="0" applyAlignment="1" applyFont="1">
      <alignment readingOrder="0" shrinkToFit="0" wrapText="1"/>
    </xf>
    <xf borderId="0" fillId="6" fontId="10" numFmtId="1" xfId="0" applyAlignment="1" applyFont="1" applyNumberFormat="1">
      <alignment horizontal="right" readingOrder="0"/>
    </xf>
    <xf borderId="0" fillId="6" fontId="10" numFmtId="10" xfId="0" applyAlignment="1" applyFont="1" applyNumberFormat="1">
      <alignment horizontal="right" readingOrder="0"/>
    </xf>
    <xf borderId="0" fillId="0" fontId="8" numFmtId="3" xfId="0" applyAlignment="1" applyFont="1" applyNumberFormat="1">
      <alignment readingOrder="0"/>
    </xf>
    <xf borderId="1" fillId="0" fontId="8" numFmtId="0" xfId="0" applyAlignment="1" applyBorder="1" applyFont="1">
      <alignment horizontal="left" readingOrder="0" vertical="center"/>
    </xf>
    <xf borderId="1" fillId="0" fontId="8" numFmtId="4" xfId="0" applyAlignment="1" applyBorder="1" applyFont="1" applyNumberFormat="1">
      <alignment readingOrder="0"/>
    </xf>
    <xf borderId="1" fillId="8" fontId="8" numFmtId="3" xfId="0" applyAlignment="1" applyBorder="1" applyFont="1" applyNumberFormat="1">
      <alignment readingOrder="0"/>
    </xf>
    <xf borderId="0" fillId="0" fontId="8" numFmtId="4" xfId="0" applyFont="1" applyNumberFormat="1"/>
    <xf borderId="0" fillId="0" fontId="8" numFmtId="0" xfId="0" applyAlignment="1" applyFont="1">
      <alignment readingOrder="0"/>
    </xf>
    <xf borderId="0" fillId="6" fontId="8" numFmtId="3" xfId="0" applyAlignment="1" applyFont="1" applyNumberFormat="1">
      <alignment readingOrder="0"/>
    </xf>
    <xf borderId="0" fillId="6" fontId="6" numFmtId="0" xfId="0" applyAlignment="1" applyFont="1">
      <alignment readingOrder="0"/>
    </xf>
    <xf borderId="0" fillId="0" fontId="8" numFmtId="10" xfId="0" applyFont="1" applyNumberFormat="1"/>
    <xf borderId="0" fillId="0" fontId="6" numFmtId="10" xfId="0" applyFont="1" applyNumberFormat="1"/>
    <xf borderId="0" fillId="0" fontId="8" numFmtId="4" xfId="0" applyAlignment="1" applyFont="1" applyNumberFormat="1">
      <alignment readingOrder="0"/>
    </xf>
    <xf borderId="0" fillId="0" fontId="8" numFmtId="9" xfId="0" applyAlignment="1" applyFont="1" applyNumberFormat="1">
      <alignment readingOrder="0"/>
    </xf>
    <xf borderId="1" fillId="5" fontId="28" numFmtId="0" xfId="0" applyAlignment="1" applyBorder="1" applyFont="1">
      <alignment vertical="bottom"/>
    </xf>
    <xf borderId="1" fillId="0" fontId="12" numFmtId="0" xfId="0" applyAlignment="1" applyBorder="1" applyFont="1">
      <alignment vertical="bottom"/>
    </xf>
    <xf borderId="0" fillId="0" fontId="8" numFmtId="9" xfId="0" applyFont="1" applyNumberFormat="1"/>
    <xf borderId="1" fillId="5" fontId="9" numFmtId="0" xfId="0" applyAlignment="1" applyBorder="1" applyFont="1">
      <alignment horizontal="right" readingOrder="0" vertical="bottom"/>
    </xf>
    <xf borderId="1" fillId="5" fontId="9" numFmtId="0" xfId="0" applyAlignment="1" applyBorder="1" applyFont="1">
      <alignment vertical="bottom"/>
    </xf>
    <xf borderId="1" fillId="5" fontId="9" numFmtId="0" xfId="0" applyAlignment="1" applyBorder="1" applyFont="1">
      <alignment shrinkToFit="0" vertical="bottom" wrapText="1"/>
    </xf>
    <xf borderId="1" fillId="7" fontId="12" numFmtId="0" xfId="0" applyAlignment="1" applyBorder="1" applyFont="1">
      <alignment vertical="bottom"/>
    </xf>
    <xf borderId="1" fillId="7" fontId="12" numFmtId="4" xfId="0" applyAlignment="1" applyBorder="1" applyFont="1" applyNumberFormat="1">
      <alignment vertical="bottom"/>
    </xf>
    <xf borderId="0" fillId="7" fontId="8" numFmtId="0" xfId="0" applyFont="1"/>
    <xf borderId="1" fillId="6" fontId="18" numFmtId="0" xfId="0" applyAlignment="1" applyBorder="1" applyFont="1">
      <alignment vertical="bottom"/>
    </xf>
    <xf borderId="1" fillId="0" fontId="18" numFmtId="4" xfId="0" applyAlignment="1" applyBorder="1" applyFont="1" applyNumberFormat="1">
      <alignment horizontal="right" vertical="bottom"/>
    </xf>
    <xf borderId="1" fillId="6" fontId="18" numFmtId="0" xfId="0" applyAlignment="1" applyBorder="1" applyFont="1">
      <alignment readingOrder="0" vertical="bottom"/>
    </xf>
    <xf borderId="1" fillId="0" fontId="18" numFmtId="0" xfId="0" applyAlignment="1" applyBorder="1" applyFont="1">
      <alignment readingOrder="0" shrinkToFit="0" vertical="bottom" wrapText="1"/>
    </xf>
    <xf borderId="1" fillId="6" fontId="18" numFmtId="4" xfId="0" applyAlignment="1" applyBorder="1" applyFont="1" applyNumberFormat="1">
      <alignment horizontal="right" vertical="bottom"/>
    </xf>
    <xf borderId="1" fillId="6" fontId="18" numFmtId="0" xfId="0" applyAlignment="1" applyBorder="1" applyFont="1">
      <alignment readingOrder="0" shrinkToFit="0" vertical="bottom" wrapText="1"/>
    </xf>
    <xf borderId="1" fillId="6" fontId="29" numFmtId="0" xfId="0" applyAlignment="1" applyBorder="1" applyFont="1">
      <alignment readingOrder="0" vertical="bottom"/>
    </xf>
    <xf borderId="1" fillId="6" fontId="18" numFmtId="4" xfId="0" applyAlignment="1" applyBorder="1" applyFont="1" applyNumberFormat="1">
      <alignment vertical="bottom"/>
    </xf>
    <xf borderId="1" fillId="6" fontId="18" numFmtId="0" xfId="0" applyAlignment="1" applyBorder="1" applyFont="1">
      <alignment shrinkToFit="0" vertical="bottom" wrapText="1"/>
    </xf>
    <xf borderId="1" fillId="6" fontId="30" numFmtId="0" xfId="0" applyAlignment="1" applyBorder="1" applyFont="1">
      <alignment vertical="bottom"/>
    </xf>
    <xf borderId="1" fillId="0" fontId="18" numFmtId="0" xfId="0" applyAlignment="1" applyBorder="1" applyFont="1">
      <alignment vertical="bottom"/>
    </xf>
    <xf borderId="2" fillId="7" fontId="8" numFmtId="0" xfId="0" applyAlignment="1" applyBorder="1" applyFont="1">
      <alignment readingOrder="0"/>
    </xf>
    <xf borderId="1" fillId="0" fontId="6" numFmtId="0" xfId="0" applyBorder="1" applyFont="1"/>
    <xf borderId="1" fillId="0" fontId="6" numFmtId="0" xfId="0" applyAlignment="1" applyBorder="1" applyFont="1">
      <alignment shrinkToFit="0" wrapText="0"/>
    </xf>
    <xf borderId="1" fillId="0" fontId="6" numFmtId="2" xfId="0" applyBorder="1" applyFont="1" applyNumberFormat="1"/>
    <xf borderId="1" fillId="0" fontId="31" numFmtId="0" xfId="0" applyAlignment="1" applyBorder="1" applyFont="1">
      <alignment readingOrder="0"/>
    </xf>
    <xf borderId="1" fillId="0" fontId="6" numFmtId="10" xfId="0" applyBorder="1" applyFont="1" applyNumberFormat="1"/>
    <xf borderId="1" fillId="0" fontId="6" numFmtId="0" xfId="0" applyAlignment="1" applyBorder="1" applyFont="1">
      <alignment shrinkToFit="0" wrapText="1"/>
    </xf>
    <xf borderId="1" fillId="8" fontId="8" numFmtId="0" xfId="0" applyAlignment="1" applyBorder="1" applyFont="1">
      <alignment readingOrder="0" shrinkToFit="0" wrapText="1"/>
    </xf>
    <xf borderId="1" fillId="8" fontId="8" numFmtId="2" xfId="0" applyBorder="1" applyFont="1" applyNumberFormat="1"/>
    <xf borderId="1" fillId="6" fontId="6" numFmtId="0" xfId="0" applyAlignment="1" applyBorder="1" applyFont="1">
      <alignment readingOrder="0"/>
    </xf>
    <xf borderId="1" fillId="6" fontId="6" numFmtId="2" xfId="0" applyBorder="1" applyFont="1" applyNumberFormat="1"/>
    <xf borderId="1" fillId="6" fontId="6" numFmtId="0" xfId="0" applyAlignment="1" applyBorder="1" applyFont="1">
      <alignment readingOrder="0" shrinkToFit="0" wrapText="1"/>
    </xf>
    <xf borderId="1" fillId="6" fontId="32" numFmtId="0" xfId="0" applyAlignment="1" applyBorder="1" applyFont="1">
      <alignment readingOrder="0"/>
    </xf>
    <xf borderId="1" fillId="6" fontId="6" numFmtId="3" xfId="0" applyAlignment="1" applyBorder="1" applyFont="1" applyNumberFormat="1">
      <alignment readingOrder="0"/>
    </xf>
    <xf borderId="1" fillId="6" fontId="33" numFmtId="0" xfId="0" applyAlignment="1" applyBorder="1" applyFont="1">
      <alignment readingOrder="0"/>
    </xf>
    <xf borderId="1" fillId="6" fontId="6" numFmtId="0" xfId="0" applyBorder="1" applyFont="1"/>
    <xf borderId="1" fillId="6" fontId="6" numFmtId="10" xfId="0" applyBorder="1" applyFont="1" applyNumberFormat="1"/>
    <xf borderId="2" fillId="7" fontId="8" numFmtId="0" xfId="0" applyAlignment="1" applyBorder="1" applyFont="1">
      <alignment readingOrder="0" shrinkToFit="0" wrapText="1"/>
    </xf>
    <xf borderId="1" fillId="6" fontId="8" numFmtId="2" xfId="0" applyBorder="1" applyFont="1" applyNumberFormat="1"/>
    <xf borderId="1" fillId="9" fontId="2" numFmtId="2" xfId="0" applyBorder="1" applyFont="1" applyNumberFormat="1"/>
    <xf borderId="0" fillId="0" fontId="8" numFmtId="0" xfId="0" applyAlignment="1" applyFont="1">
      <alignment readingOrder="0" shrinkToFit="0" wrapText="1"/>
    </xf>
    <xf borderId="1" fillId="0" fontId="8" numFmtId="9" xfId="0" applyBorder="1" applyFont="1" applyNumberFormat="1"/>
    <xf borderId="1" fillId="0" fontId="6" numFmtId="0" xfId="0" applyAlignment="1" applyBorder="1" applyFont="1">
      <alignment readingOrder="0" shrinkToFit="0" wrapText="1"/>
    </xf>
    <xf borderId="1" fillId="0" fontId="8" numFmtId="0" xfId="0" applyAlignment="1" applyBorder="1" applyFont="1">
      <alignment shrinkToFit="0" wrapText="0"/>
    </xf>
    <xf borderId="1" fillId="0" fontId="8" numFmtId="0" xfId="0" applyAlignment="1" applyBorder="1" applyFont="1">
      <alignment readingOrder="0" shrinkToFit="0" wrapText="1"/>
    </xf>
    <xf borderId="1" fillId="0" fontId="8" numFmtId="164" xfId="0" applyAlignment="1" applyBorder="1" applyFont="1" applyNumberFormat="1">
      <alignment readingOrder="0"/>
    </xf>
    <xf borderId="1" fillId="0" fontId="8" numFmtId="165" xfId="0" applyBorder="1" applyFont="1" applyNumberFormat="1"/>
    <xf borderId="1" fillId="0" fontId="12" numFmtId="0" xfId="0" applyAlignment="1" applyBorder="1" applyFont="1">
      <alignment vertical="bottom"/>
    </xf>
    <xf borderId="1" fillId="0" fontId="12" numFmtId="166" xfId="0" applyAlignment="1" applyBorder="1" applyFont="1" applyNumberFormat="1">
      <alignment horizontal="right" vertical="bottom"/>
    </xf>
    <xf borderId="1" fillId="0" fontId="12" numFmtId="0" xfId="0" applyAlignment="1" applyBorder="1" applyFont="1">
      <alignment readingOrder="0" shrinkToFit="0" vertical="bottom" wrapText="1"/>
    </xf>
    <xf borderId="1" fillId="9" fontId="8" numFmtId="0" xfId="0" applyAlignment="1" applyBorder="1" applyFont="1">
      <alignment readingOrder="0"/>
    </xf>
    <xf borderId="1" fillId="9" fontId="8" numFmtId="165" xfId="0" applyBorder="1" applyFont="1" applyNumberFormat="1"/>
    <xf borderId="1" fillId="9" fontId="8" numFmtId="0" xfId="0" applyBorder="1" applyFont="1"/>
    <xf borderId="0" fillId="0" fontId="34" numFmtId="0" xfId="0" applyAlignment="1" applyFont="1">
      <alignment vertical="bottom"/>
    </xf>
    <xf borderId="0" fillId="5" fontId="35" numFmtId="0" xfId="0" applyAlignment="1" applyFont="1">
      <alignment vertical="bottom"/>
    </xf>
    <xf borderId="0" fillId="5" fontId="36" numFmtId="0" xfId="0" applyAlignment="1" applyFont="1">
      <alignment horizontal="right" vertical="bottom"/>
    </xf>
    <xf borderId="0" fillId="11" fontId="12" numFmtId="0" xfId="0" applyAlignment="1" applyFill="1" applyFont="1">
      <alignment vertical="bottom"/>
    </xf>
    <xf borderId="0" fillId="11" fontId="12" numFmtId="3" xfId="0" applyAlignment="1" applyFont="1" applyNumberFormat="1">
      <alignment readingOrder="0" vertical="bottom"/>
    </xf>
    <xf borderId="0" fillId="11" fontId="12" numFmtId="3" xfId="0" applyAlignment="1" applyFont="1" applyNumberFormat="1">
      <alignment vertical="bottom"/>
    </xf>
    <xf borderId="0" fillId="11" fontId="37" numFmtId="0" xfId="0" applyAlignment="1" applyFont="1">
      <alignment horizontal="right" vertical="bottom"/>
    </xf>
    <xf borderId="0" fillId="0" fontId="12" numFmtId="4" xfId="0" applyAlignment="1" applyFont="1" applyNumberFormat="1">
      <alignment vertical="bottom"/>
    </xf>
    <xf borderId="0" fillId="12" fontId="37" numFmtId="4" xfId="0" applyAlignment="1" applyFill="1" applyFont="1" applyNumberFormat="1">
      <alignment horizontal="right" vertical="bottom"/>
    </xf>
    <xf borderId="0" fillId="0" fontId="37" numFmtId="4" xfId="0" applyAlignment="1" applyFont="1" applyNumberFormat="1">
      <alignment vertical="bottom"/>
    </xf>
    <xf borderId="0" fillId="12" fontId="37" numFmtId="0" xfId="0" applyAlignment="1" applyFont="1">
      <alignment horizontal="right" vertical="bottom"/>
    </xf>
    <xf borderId="0" fillId="13" fontId="37" numFmtId="4" xfId="0" applyAlignment="1" applyFill="1" applyFont="1" applyNumberFormat="1">
      <alignment horizontal="right" vertical="bottom"/>
    </xf>
    <xf borderId="0" fillId="13" fontId="37" numFmtId="4" xfId="0" applyAlignment="1" applyFont="1" applyNumberFormat="1">
      <alignment vertical="bottom"/>
    </xf>
    <xf borderId="0" fillId="12" fontId="37" numFmtId="166" xfId="0" applyAlignment="1" applyFont="1" applyNumberFormat="1">
      <alignment horizontal="right" vertical="bottom"/>
    </xf>
    <xf borderId="0" fillId="12" fontId="37" numFmtId="3" xfId="0" applyAlignment="1" applyFont="1" applyNumberFormat="1">
      <alignment horizontal="right" vertical="bottom"/>
    </xf>
    <xf borderId="0" fillId="0" fontId="12" numFmtId="166" xfId="0" applyAlignment="1" applyFont="1" applyNumberFormat="1">
      <alignment vertical="bottom"/>
    </xf>
    <xf borderId="0" fillId="0" fontId="12" numFmtId="0" xfId="0" applyAlignment="1" applyFont="1">
      <alignment vertical="top"/>
    </xf>
    <xf borderId="0" fillId="13" fontId="37" numFmtId="166" xfId="0" applyAlignment="1" applyFont="1" applyNumberFormat="1">
      <alignment horizontal="right" vertical="bottom"/>
    </xf>
    <xf borderId="0" fillId="13" fontId="37" numFmtId="3" xfId="0" applyAlignment="1" applyFont="1" applyNumberFormat="1">
      <alignment horizontal="right" vertical="bottom"/>
    </xf>
    <xf borderId="0" fillId="14" fontId="35" numFmtId="0" xfId="0" applyAlignment="1" applyFill="1" applyFont="1">
      <alignment vertical="bottom"/>
    </xf>
    <xf borderId="0" fillId="14" fontId="12" numFmtId="166" xfId="0" applyAlignment="1" applyFont="1" applyNumberFormat="1">
      <alignment vertical="bottom"/>
    </xf>
    <xf borderId="0" fillId="14" fontId="12" numFmtId="4" xfId="0" applyAlignment="1" applyFont="1" applyNumberFormat="1">
      <alignment vertical="bottom"/>
    </xf>
    <xf borderId="0" fillId="14" fontId="12" numFmtId="0" xfId="0" applyAlignment="1" applyFont="1">
      <alignment vertical="bottom"/>
    </xf>
    <xf borderId="0" fillId="14" fontId="36" numFmtId="49" xfId="0" applyAlignment="1" applyFont="1" applyNumberFormat="1">
      <alignment horizontal="right" vertical="bottom"/>
    </xf>
    <xf borderId="0" fillId="0" fontId="37" numFmtId="0" xfId="0" applyAlignment="1" applyFont="1">
      <alignment vertical="bottom"/>
    </xf>
    <xf borderId="0" fillId="0" fontId="37" numFmtId="2" xfId="0" applyAlignment="1" applyFont="1" applyNumberFormat="1">
      <alignment vertical="bottom"/>
    </xf>
    <xf borderId="0" fillId="0" fontId="37" numFmtId="2" xfId="0" applyAlignment="1" applyFont="1" applyNumberFormat="1">
      <alignment horizontal="right" vertical="bottom"/>
    </xf>
    <xf borderId="0" fillId="0" fontId="38" numFmtId="4" xfId="0" applyAlignment="1" applyFont="1" applyNumberFormat="1">
      <alignment vertical="top"/>
    </xf>
    <xf borderId="0" fillId="0" fontId="39" numFmtId="0" xfId="0" applyAlignment="1" applyFont="1">
      <alignment vertical="top"/>
    </xf>
    <xf borderId="0" fillId="0" fontId="37" numFmtId="165" xfId="0" applyAlignment="1" applyFont="1" applyNumberFormat="1">
      <alignment horizontal="right" vertical="bottom"/>
    </xf>
    <xf borderId="0" fillId="0" fontId="40" numFmtId="0" xfId="0" applyAlignment="1" applyFont="1">
      <alignment vertical="bottom"/>
    </xf>
    <xf borderId="0" fillId="0" fontId="37" numFmtId="166" xfId="0" applyAlignment="1" applyFont="1" applyNumberFormat="1">
      <alignment horizontal="right" vertical="bottom"/>
    </xf>
    <xf borderId="0" fillId="0" fontId="12" numFmtId="2" xfId="0" applyAlignment="1" applyFont="1" applyNumberFormat="1">
      <alignment vertical="bottom"/>
    </xf>
    <xf borderId="0" fillId="0" fontId="12" numFmtId="2" xfId="0" applyAlignment="1" applyFont="1" applyNumberFormat="1">
      <alignment vertical="top"/>
    </xf>
    <xf borderId="0" fillId="0" fontId="37" numFmtId="0" xfId="0" applyAlignment="1" applyFont="1">
      <alignment horizontal="right" vertical="bottom"/>
    </xf>
    <xf borderId="0" fillId="0" fontId="12" numFmtId="165" xfId="0" applyAlignment="1" applyFont="1" applyNumberFormat="1">
      <alignment vertical="bottom"/>
    </xf>
    <xf borderId="0" fillId="0" fontId="12" numFmtId="166" xfId="0" applyAlignment="1" applyFont="1" applyNumberFormat="1">
      <alignment horizontal="right" vertical="bottom"/>
    </xf>
    <xf borderId="0" fillId="5" fontId="9" numFmtId="0" xfId="0" applyAlignment="1" applyFont="1">
      <alignment shrinkToFit="0" vertical="bottom" wrapText="0"/>
    </xf>
    <xf borderId="0" fillId="6" fontId="18" numFmtId="0" xfId="0" applyAlignment="1" applyFont="1">
      <alignment horizontal="right" vertical="bottom"/>
    </xf>
    <xf borderId="0" fillId="6" fontId="18" numFmtId="167" xfId="0" applyAlignment="1" applyFont="1" applyNumberFormat="1">
      <alignment horizontal="right" vertical="bottom"/>
    </xf>
    <xf borderId="0" fillId="8" fontId="15" numFmtId="0" xfId="0" applyAlignment="1" applyFont="1">
      <alignment vertical="bottom"/>
    </xf>
    <xf borderId="0" fillId="8" fontId="15" numFmtId="3" xfId="0" applyAlignment="1" applyFont="1" applyNumberFormat="1">
      <alignment horizontal="right" vertical="bottom"/>
    </xf>
    <xf borderId="0" fillId="8" fontId="41" numFmtId="0" xfId="0" applyAlignment="1" applyFont="1">
      <alignment vertical="bottom"/>
    </xf>
    <xf borderId="0" fillId="0" fontId="18" numFmtId="10" xfId="0" applyAlignment="1" applyFont="1" applyNumberFormat="1">
      <alignment horizontal="right" vertical="bottom"/>
    </xf>
    <xf borderId="0" fillId="8" fontId="15" numFmtId="167" xfId="0" applyAlignment="1" applyFont="1" applyNumberFormat="1">
      <alignment horizontal="right" vertical="bottom"/>
    </xf>
    <xf borderId="0" fillId="0" fontId="12" numFmtId="3" xfId="0" applyAlignment="1" applyFont="1" applyNumberFormat="1">
      <alignment vertical="bottom"/>
    </xf>
    <xf borderId="0" fillId="0" fontId="15" numFmtId="0" xfId="0" applyAlignment="1" applyFont="1">
      <alignment shrinkToFit="0" vertical="bottom" wrapText="0"/>
    </xf>
    <xf borderId="5" fillId="0" fontId="16" numFmtId="0" xfId="0" applyAlignment="1" applyBorder="1" applyFont="1">
      <alignment shrinkToFit="0" vertical="bottom" wrapText="0"/>
    </xf>
    <xf borderId="5" fillId="0" fontId="12" numFmtId="165" xfId="0" applyAlignment="1" applyBorder="1" applyFont="1" applyNumberFormat="1">
      <alignment vertical="bottom"/>
    </xf>
    <xf borderId="5" fillId="0" fontId="42" numFmtId="165" xfId="0" applyAlignment="1" applyBorder="1" applyFont="1" applyNumberFormat="1">
      <alignment horizontal="right" vertical="bottom"/>
    </xf>
    <xf borderId="6" fillId="0" fontId="43" numFmtId="0" xfId="0" applyAlignment="1" applyBorder="1" applyFont="1">
      <alignment horizontal="center" shrinkToFit="0" vertical="bottom" wrapText="1"/>
    </xf>
    <xf borderId="7" fillId="6" fontId="43" numFmtId="165" xfId="0" applyAlignment="1" applyBorder="1" applyFont="1" applyNumberFormat="1">
      <alignment horizontal="center" shrinkToFit="0" vertical="bottom" wrapText="1"/>
    </xf>
    <xf borderId="7" fillId="0" fontId="7" numFmtId="0" xfId="0" applyBorder="1" applyFont="1"/>
    <xf borderId="8" fillId="0" fontId="7" numFmtId="0" xfId="0" applyBorder="1" applyFont="1"/>
    <xf borderId="9" fillId="0" fontId="7" numFmtId="0" xfId="0" applyBorder="1" applyFont="1"/>
    <xf borderId="9" fillId="0" fontId="43" numFmtId="165" xfId="0" applyAlignment="1" applyBorder="1" applyFont="1" applyNumberFormat="1">
      <alignment horizontal="center" vertical="bottom"/>
    </xf>
    <xf borderId="5" fillId="0" fontId="43" numFmtId="165" xfId="0" applyAlignment="1" applyBorder="1" applyFont="1" applyNumberFormat="1">
      <alignment horizontal="center" vertical="bottom"/>
    </xf>
    <xf borderId="7" fillId="0" fontId="43" numFmtId="3" xfId="0" applyAlignment="1" applyBorder="1" applyFont="1" applyNumberFormat="1">
      <alignment horizontal="center" shrinkToFit="0" vertical="bottom" wrapText="1"/>
    </xf>
    <xf borderId="6" fillId="0" fontId="43" numFmtId="0" xfId="0" applyAlignment="1" applyBorder="1" applyFont="1">
      <alignment horizontal="center" vertical="bottom"/>
    </xf>
    <xf borderId="6" fillId="0" fontId="43" numFmtId="165" xfId="0" applyAlignment="1" applyBorder="1" applyFont="1" applyNumberFormat="1">
      <alignment horizontal="right" vertical="bottom"/>
    </xf>
    <xf borderId="0" fillId="0" fontId="43" numFmtId="165" xfId="0" applyAlignment="1" applyFont="1" applyNumberFormat="1">
      <alignment horizontal="right" vertical="bottom"/>
    </xf>
    <xf borderId="6" fillId="6" fontId="43" numFmtId="165" xfId="0" applyAlignment="1" applyBorder="1" applyFont="1" applyNumberFormat="1">
      <alignment horizontal="right" vertical="bottom"/>
    </xf>
    <xf borderId="6" fillId="0" fontId="43" numFmtId="3" xfId="0" applyAlignment="1" applyBorder="1" applyFont="1" applyNumberFormat="1">
      <alignment horizontal="center" vertical="bottom"/>
    </xf>
    <xf borderId="8" fillId="0" fontId="43" numFmtId="0" xfId="0" applyAlignment="1" applyBorder="1" applyFont="1">
      <alignment horizontal="center" vertical="bottom"/>
    </xf>
    <xf borderId="8" fillId="0" fontId="43" numFmtId="165" xfId="0" applyAlignment="1" applyBorder="1" applyFont="1" applyNumberFormat="1">
      <alignment horizontal="right" vertical="bottom"/>
    </xf>
    <xf borderId="7" fillId="0" fontId="43" numFmtId="165" xfId="0" applyAlignment="1" applyBorder="1" applyFont="1" applyNumberFormat="1">
      <alignment horizontal="right" vertical="bottom"/>
    </xf>
    <xf borderId="6" fillId="0" fontId="43" numFmtId="165" xfId="0" applyAlignment="1" applyBorder="1" applyFont="1" applyNumberFormat="1">
      <alignment horizontal="center" vertical="bottom"/>
    </xf>
    <xf borderId="0" fillId="0" fontId="44" numFmtId="0" xfId="0" applyAlignment="1" applyFont="1">
      <alignment shrinkToFit="0" vertical="bottom" wrapText="0"/>
    </xf>
    <xf borderId="0" fillId="6" fontId="45" numFmtId="165" xfId="0" applyAlignment="1" applyFont="1" applyNumberFormat="1">
      <alignment shrinkToFit="0" vertical="bottom" wrapText="0"/>
    </xf>
    <xf borderId="0" fillId="6" fontId="12" numFmtId="165" xfId="0" applyAlignment="1" applyFont="1" applyNumberFormat="1">
      <alignment vertical="bottom"/>
    </xf>
    <xf borderId="0" fillId="0" fontId="46" numFmtId="0" xfId="0" applyAlignment="1" applyFont="1">
      <alignment horizontal="left" readingOrder="0"/>
    </xf>
    <xf borderId="0" fillId="0" fontId="43" numFmtId="0" xfId="0" applyAlignment="1" applyFont="1">
      <alignment horizontal="left" readingOrder="0"/>
    </xf>
    <xf borderId="0" fillId="0" fontId="46" numFmtId="0" xfId="0" applyAlignment="1" applyFont="1">
      <alignment horizontal="right" readingOrder="0"/>
    </xf>
    <xf borderId="0" fillId="0" fontId="2" numFmtId="0" xfId="0" applyAlignment="1" applyFont="1">
      <alignment horizontal="right" readingOrder="0"/>
    </xf>
    <xf borderId="0" fillId="0" fontId="2" numFmtId="0" xfId="0" applyFont="1"/>
    <xf borderId="7" fillId="0" fontId="47" numFmtId="0" xfId="0" applyAlignment="1" applyBorder="1" applyFont="1">
      <alignment shrinkToFit="0" vertical="top" wrapText="1"/>
    </xf>
    <xf borderId="7" fillId="0" fontId="47" numFmtId="0" xfId="0" applyAlignment="1" applyBorder="1" applyFont="1">
      <alignment shrinkToFit="0" vertical="top" wrapText="1"/>
    </xf>
    <xf borderId="7" fillId="0" fontId="47" numFmtId="0" xfId="0" applyAlignment="1" applyBorder="1" applyFont="1">
      <alignment vertical="top"/>
    </xf>
    <xf borderId="7" fillId="0" fontId="37" numFmtId="0" xfId="0" applyAlignment="1" applyBorder="1" applyFont="1">
      <alignment vertical="top"/>
    </xf>
    <xf borderId="0" fillId="0" fontId="37" numFmtId="0" xfId="0" applyAlignment="1" applyFont="1">
      <alignment vertical="top"/>
    </xf>
    <xf borderId="0" fillId="0" fontId="47" numFmtId="0" xfId="0" applyAlignment="1" applyFont="1">
      <alignment shrinkToFit="0" vertical="top" wrapText="1"/>
    </xf>
    <xf borderId="0" fillId="0" fontId="48" numFmtId="9" xfId="0" applyAlignment="1" applyFont="1" applyNumberFormat="1">
      <alignment horizontal="right" shrinkToFit="0" vertical="top" wrapText="1"/>
    </xf>
    <xf borderId="0" fillId="0" fontId="37" numFmtId="0" xfId="0" applyAlignment="1" applyFont="1">
      <alignment shrinkToFit="0" vertical="top" wrapText="1"/>
    </xf>
    <xf borderId="0" fillId="0" fontId="48" numFmtId="0" xfId="0" applyAlignment="1" applyFont="1">
      <alignment shrinkToFit="0" vertical="top" wrapText="1"/>
    </xf>
    <xf borderId="0" fillId="0" fontId="49" numFmtId="0" xfId="0" applyAlignment="1" applyFont="1">
      <alignment shrinkToFit="0" vertical="top" wrapText="0"/>
    </xf>
    <xf borderId="0" fillId="0" fontId="37" numFmtId="165" xfId="0" applyAlignment="1" applyFont="1" applyNumberFormat="1">
      <alignment horizontal="right" shrinkToFit="0" vertical="top" wrapText="1"/>
    </xf>
    <xf borderId="0" fillId="0" fontId="48" numFmtId="0" xfId="0" applyAlignment="1" applyFont="1">
      <alignment horizontal="right" shrinkToFit="0" vertical="top" wrapText="1"/>
    </xf>
    <xf borderId="0" fillId="0" fontId="34" numFmtId="0" xfId="0" applyAlignment="1" applyFont="1">
      <alignment shrinkToFit="0" vertical="top" wrapText="1"/>
    </xf>
    <xf borderId="0" fillId="0" fontId="37" numFmtId="0" xfId="0" applyAlignment="1" applyFont="1">
      <alignment horizontal="right" shrinkToFit="0" vertical="top" wrapText="1"/>
    </xf>
    <xf borderId="0" fillId="0" fontId="37" numFmtId="1" xfId="0" applyAlignment="1" applyFont="1" applyNumberFormat="1">
      <alignment horizontal="right" shrinkToFit="0" vertical="top" wrapText="1"/>
    </xf>
    <xf borderId="0" fillId="0" fontId="50" numFmtId="0" xfId="0" applyAlignment="1" applyFont="1">
      <alignment shrinkToFit="0" vertical="top" wrapText="1"/>
    </xf>
    <xf borderId="7" fillId="0" fontId="34" numFmtId="0" xfId="0" applyAlignment="1" applyBorder="1" applyFont="1">
      <alignment shrinkToFit="0" vertical="top" wrapText="1"/>
    </xf>
    <xf borderId="7" fillId="0" fontId="37" numFmtId="9" xfId="0" applyAlignment="1" applyBorder="1" applyFont="1" applyNumberFormat="1">
      <alignment vertical="top"/>
    </xf>
    <xf borderId="0" fillId="0" fontId="34" numFmtId="166" xfId="0" applyAlignment="1" applyFont="1" applyNumberFormat="1">
      <alignment horizontal="right" shrinkToFit="0" vertical="top" wrapText="1"/>
    </xf>
    <xf borderId="0" fillId="0" fontId="34" numFmtId="0" xfId="0" applyAlignment="1" applyFont="1">
      <alignment horizontal="right" shrinkToFit="0" vertical="top" wrapText="1"/>
    </xf>
    <xf borderId="0" fillId="0" fontId="37" numFmtId="0" xfId="0" applyAlignment="1" applyFont="1">
      <alignment shrinkToFit="0" vertical="bottom" wrapText="1"/>
    </xf>
    <xf borderId="0" fillId="0" fontId="37" numFmtId="0" xfId="0" applyAlignment="1" applyFont="1">
      <alignment horizontal="right" vertical="top"/>
    </xf>
    <xf borderId="0" fillId="0" fontId="51" numFmtId="0" xfId="0" applyAlignment="1" applyFont="1">
      <alignment shrinkToFit="0" vertical="top" wrapText="0"/>
    </xf>
    <xf borderId="7" fillId="0" fontId="37" numFmtId="0" xfId="0" applyAlignment="1" applyBorder="1" applyFont="1">
      <alignment horizontal="right" shrinkToFit="0" vertical="top" wrapText="1"/>
    </xf>
    <xf borderId="7" fillId="0" fontId="37" numFmtId="0" xfId="0" applyAlignment="1" applyBorder="1" applyFont="1">
      <alignment shrinkToFit="0" vertical="top" wrapText="1"/>
    </xf>
    <xf borderId="0" fillId="0" fontId="37"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Cj6jiQQYv_U8lbiqGHXlvp2McW0oM97BxZ7CEPcPs8A/edit"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zso.cz/csu/czso/vekove-slozeni-obyvatelstva-2022" TargetMode="External"/><Relationship Id="rId2" Type="http://schemas.openxmlformats.org/officeDocument/2006/relationships/hyperlink" Target="https://www.efektivnizdravotnictvi.cz/post/graf-mesice-dusevni-zdravi-adolescentu-v-ceske-republice-2"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cbi.nlm.nih.gov/pmc/articles/PMC2887689/" TargetMode="External"/><Relationship Id="rId2" Type="http://schemas.openxmlformats.org/officeDocument/2006/relationships/hyperlink" Target="https://www.sciencedirect.com/science/article/pii/S074937970600242X?via%3Dihub" TargetMode="External"/><Relationship Id="rId3" Type="http://schemas.openxmlformats.org/officeDocument/2006/relationships/hyperlink" Target="https://capmh.biomedcentral.com/articles/10.1186/s13034-023-00604-z" TargetMode="External"/><Relationship Id="rId4" Type="http://schemas.openxmlformats.org/officeDocument/2006/relationships/hyperlink" Target="https://www.bmj.com/content/365/bmj.l1476" TargetMode="External"/><Relationship Id="rId5" Type="http://schemas.openxmlformats.org/officeDocument/2006/relationships/hyperlink" Target="https://www.ncbi.nlm.nih.gov/pmc/articles/PMC3217785/" TargetMode="External"/><Relationship Id="rId6" Type="http://schemas.openxmlformats.org/officeDocument/2006/relationships/hyperlink" Target="https://pubmed.ncbi.nlm.nih.gov/30388048/"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jamanetwork.com/journals/jamapsychiatry/fullarticle/206141" TargetMode="External"/><Relationship Id="rId2" Type="http://schemas.openxmlformats.org/officeDocument/2006/relationships/hyperlink" Target="https://jamanetwork.com/journals/jamapsychiatry/fullarticle/206141" TargetMode="External"/><Relationship Id="rId3" Type="http://schemas.openxmlformats.org/officeDocument/2006/relationships/hyperlink" Target="https://www.efektivnizdravotnictvi.cz/post/graf-mesice-dusevni-zdravi-adolescentu-v-ceske-republice-2" TargetMode="External"/><Relationship Id="rId4" Type="http://schemas.openxmlformats.org/officeDocument/2006/relationships/hyperlink" Target="https://www.czso.cz/csu/czso/vekove-slozeni-obyvatelstva-2022" TargetMode="External"/><Relationship Id="rId5" Type="http://schemas.openxmlformats.org/officeDocument/2006/relationships/hyperlink" Target="https://www.uzis.cz/res/f/008442/psych2022.pdf" TargetMode="External"/><Relationship Id="rId6" Type="http://schemas.openxmlformats.org/officeDocument/2006/relationships/hyperlink" Target="https://socialnipolitika.eu/wp-content/uploads/2020/01/10_Anal%C3%BDza-sou%C4%8Dasn%C3%A9ho-stavu-financov%C3%A1n%C3%AD-psychiatrick%C3%A9-p%C3%A9%C4%8De.pdf" TargetMode="External"/><Relationship Id="rId7" Type="http://schemas.openxmlformats.org/officeDocument/2006/relationships/hyperlink" Target="https://socialnipolitika.eu/wp-content/uploads/2020/01/10_Anal%C3%BDza-sou%C4%8Dasn%C3%A9ho-stavu-financov%C3%A1n%C3%AD-psychiatrick%C3%A9-p%C3%A9%C4%8De.pdf"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jamanetwork.com/journals/jamapsychiatry/fullarticle/206141" TargetMode="External"/><Relationship Id="rId2" Type="http://schemas.openxmlformats.org/officeDocument/2006/relationships/hyperlink" Target="https://jamanetwork.com/journals/jamapsychiatry/fullarticle/206141" TargetMode="External"/><Relationship Id="rId3" Type="http://schemas.openxmlformats.org/officeDocument/2006/relationships/hyperlink" Target="https://www.efektivnizdravotnictvi.cz/post/graf-mesice-dusevni-zdravi-adolescentu-v-ceske-republice-2" TargetMode="External"/><Relationship Id="rId4" Type="http://schemas.openxmlformats.org/officeDocument/2006/relationships/hyperlink" Target="https://www.czso.cz/csu/czso/vekove-slozeni-obyvatelstva-2022" TargetMode="External"/><Relationship Id="rId10" Type="http://schemas.openxmlformats.org/officeDocument/2006/relationships/drawing" Target="../drawings/drawing5.xml"/><Relationship Id="rId9" Type="http://schemas.openxmlformats.org/officeDocument/2006/relationships/hyperlink" Target="https://www.uzis.cz/res/f/008442/psych2022.pdf" TargetMode="External"/><Relationship Id="rId5" Type="http://schemas.openxmlformats.org/officeDocument/2006/relationships/hyperlink" Target="https://www.sukl.cz/dodavky-leciv-se-zamerenim-na-lecive-latky" TargetMode="External"/><Relationship Id="rId6" Type="http://schemas.openxmlformats.org/officeDocument/2006/relationships/hyperlink" Target="https://www.sukl.cz/dodavky-leciv-se-zamerenim-na-lecive-latky" TargetMode="External"/><Relationship Id="rId7" Type="http://schemas.openxmlformats.org/officeDocument/2006/relationships/hyperlink" Target="https://socialnipolitika.eu/wp-content/uploads/2020/01/10_Anal%C3%BDza-sou%C4%8Dasn%C3%A9ho-stavu-financov%C3%A1n%C3%AD-psychiatrick%C3%A9-p%C3%A9%C4%8De.pdf" TargetMode="External"/><Relationship Id="rId8" Type="http://schemas.openxmlformats.org/officeDocument/2006/relationships/hyperlink" Target="https://www.uzis.cz/res/f/008442/psych2022.pdf"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s://www.uzis.cz/res/f/008442/psych2022.pdf" TargetMode="External"/><Relationship Id="rId10" Type="http://schemas.openxmlformats.org/officeDocument/2006/relationships/hyperlink" Target="https://www.uzis.cz/res/f/008442/psych2022.pdf" TargetMode="External"/><Relationship Id="rId13" Type="http://schemas.openxmlformats.org/officeDocument/2006/relationships/vmlDrawing" Target="../drawings/vmlDrawing2.vml"/><Relationship Id="rId12" Type="http://schemas.openxmlformats.org/officeDocument/2006/relationships/drawing" Target="../drawings/drawing6.xml"/><Relationship Id="rId1" Type="http://schemas.openxmlformats.org/officeDocument/2006/relationships/comments" Target="../comments2.xml"/><Relationship Id="rId2" Type="http://schemas.openxmlformats.org/officeDocument/2006/relationships/hyperlink" Target="https://jamanetwork.com/journals/jamapsychiatry/fullarticle/206141" TargetMode="External"/><Relationship Id="rId3" Type="http://schemas.openxmlformats.org/officeDocument/2006/relationships/hyperlink" Target="https://jamanetwork.com/journals/jamapsychiatry/fullarticle/206141" TargetMode="External"/><Relationship Id="rId4" Type="http://schemas.openxmlformats.org/officeDocument/2006/relationships/hyperlink" Target="https://www.efektivnizdravotnictvi.cz/post/graf-mesice-dusevni-zdravi-adolescentu-v-ceske-republice-2" TargetMode="External"/><Relationship Id="rId9" Type="http://schemas.openxmlformats.org/officeDocument/2006/relationships/hyperlink" Target="https://vizhub.healthdata.org/gbd-results/" TargetMode="External"/><Relationship Id="rId5" Type="http://schemas.openxmlformats.org/officeDocument/2006/relationships/hyperlink" Target="https://www.czso.cz/csu/czso/vekove-slozeni-obyvatelstva-2022" TargetMode="External"/><Relationship Id="rId6" Type="http://schemas.openxmlformats.org/officeDocument/2006/relationships/hyperlink" Target="https://www.oecd-ilibrary.org/docserver/d1b2b844-en.pdf?expires=1552835303&amp;id=id&amp;accname=guest&amp;checksum=43102f66eae92d1d9ccd0e9c34440e47" TargetMode="External"/><Relationship Id="rId7" Type="http://schemas.openxmlformats.org/officeDocument/2006/relationships/hyperlink" Target="https://www.scitani.cz/vekova-struktura" TargetMode="External"/><Relationship Id="rId8" Type="http://schemas.openxmlformats.org/officeDocument/2006/relationships/hyperlink" Target="https://vizhub.healthdata.org/gbd-results/" TargetMode="External"/></Relationships>
</file>

<file path=xl/worksheets/_rels/sheet7.xml.rels><?xml version="1.0" encoding="UTF-8" standalone="yes"?><Relationships xmlns="http://schemas.openxmlformats.org/package/2006/relationships"><Relationship Id="rId10" Type="http://schemas.openxmlformats.org/officeDocument/2006/relationships/vmlDrawing" Target="../drawings/vmlDrawing3.vml"/><Relationship Id="rId1" Type="http://schemas.openxmlformats.org/officeDocument/2006/relationships/comments" Target="../comments3.xml"/><Relationship Id="rId2" Type="http://schemas.openxmlformats.org/officeDocument/2006/relationships/hyperlink" Target="https://jamanetwork.com/journals/jamapsychiatry/fullarticle/206141" TargetMode="External"/><Relationship Id="rId3" Type="http://schemas.openxmlformats.org/officeDocument/2006/relationships/hyperlink" Target="https://jamanetwork.com/journals/jamapsychiatry/fullarticle/206141" TargetMode="External"/><Relationship Id="rId4" Type="http://schemas.openxmlformats.org/officeDocument/2006/relationships/hyperlink" Target="https://www.efektivnizdravotnictvi.cz/post/graf-mesice-dusevni-zdravi-adolescentu-v-ceske-republice-2" TargetMode="External"/><Relationship Id="rId9" Type="http://schemas.openxmlformats.org/officeDocument/2006/relationships/drawing" Target="../drawings/drawing7.xml"/><Relationship Id="rId5" Type="http://schemas.openxmlformats.org/officeDocument/2006/relationships/hyperlink" Target="https://www.czso.cz/csu/czso/vekove-slozeni-obyvatelstva-2022" TargetMode="External"/><Relationship Id="rId6" Type="http://schemas.openxmlformats.org/officeDocument/2006/relationships/hyperlink" Target="https://www.czso.cz/csu/czso/cri/prumerne-mzdy-4-ctvrtleti-2022" TargetMode="External"/><Relationship Id="rId7" Type="http://schemas.openxmlformats.org/officeDocument/2006/relationships/hyperlink" Target="https://onlinelibrary.wiley.com/doi/full/10.4284/0038-4038-2011.193" TargetMode="External"/><Relationship Id="rId8" Type="http://schemas.openxmlformats.org/officeDocument/2006/relationships/hyperlink" Target="https://www.ncbi.nlm.nih.gov/pmc/articles/PMC2887689/"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czso.cz/documents/10180/165591247/1300642210.pdf/63009305-38ac-43fa-8c8d-d235f9bf8d3c?version=1.1" TargetMode="External"/><Relationship Id="rId2" Type="http://schemas.openxmlformats.org/officeDocument/2006/relationships/hyperlink" Target="https://www.czso.cz/documents/10180/165591247/1300642210.pdf/63009305-38ac-43fa-8c8d-d235f9bf8d3c?version=1.1" TargetMode="External"/><Relationship Id="rId3" Type="http://schemas.openxmlformats.org/officeDocument/2006/relationships/hyperlink" Target="https://www.czso.cz/csu/czso/demograficka-prirucka-2022"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11.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8" t="s">
        <v>10</v>
      </c>
      <c r="B10" s="9"/>
    </row>
    <row r="11">
      <c r="A11" s="10" t="s">
        <v>11</v>
      </c>
      <c r="B11" s="11"/>
    </row>
    <row r="12">
      <c r="A12" s="6" t="s">
        <v>12</v>
      </c>
      <c r="B12" s="7" t="s">
        <v>13</v>
      </c>
    </row>
    <row r="13">
      <c r="A13" s="6" t="s">
        <v>14</v>
      </c>
      <c r="B13" s="7" t="s">
        <v>15</v>
      </c>
    </row>
    <row r="14">
      <c r="A14" s="6" t="s">
        <v>16</v>
      </c>
      <c r="B14" s="7" t="s">
        <v>17</v>
      </c>
    </row>
    <row r="15">
      <c r="A15" s="6" t="s">
        <v>18</v>
      </c>
      <c r="B15" s="7" t="s">
        <v>19</v>
      </c>
    </row>
    <row r="16">
      <c r="A16" s="6" t="s">
        <v>20</v>
      </c>
      <c r="B16" s="7" t="s">
        <v>21</v>
      </c>
    </row>
    <row r="17">
      <c r="A17" s="10" t="s">
        <v>22</v>
      </c>
      <c r="B17" s="11"/>
    </row>
    <row r="18">
      <c r="A18" s="6" t="s">
        <v>23</v>
      </c>
      <c r="B18" s="7" t="s">
        <v>24</v>
      </c>
    </row>
    <row r="19">
      <c r="A19" s="6" t="s">
        <v>25</v>
      </c>
      <c r="B19" s="7" t="s">
        <v>26</v>
      </c>
    </row>
    <row r="20">
      <c r="A20" s="6" t="s">
        <v>27</v>
      </c>
      <c r="B20" s="7" t="s">
        <v>28</v>
      </c>
    </row>
    <row r="21">
      <c r="A21" s="12"/>
      <c r="B21" s="12"/>
    </row>
    <row r="22">
      <c r="A22" s="12"/>
      <c r="B22" s="12"/>
    </row>
    <row r="23">
      <c r="A23" s="12"/>
      <c r="B23" s="12"/>
    </row>
    <row r="24">
      <c r="A24" s="12"/>
      <c r="B24" s="12"/>
    </row>
    <row r="25">
      <c r="A25" s="12"/>
      <c r="B25" s="12"/>
    </row>
    <row r="26">
      <c r="A26" s="12"/>
      <c r="B26" s="12"/>
    </row>
    <row r="27">
      <c r="A27" s="12"/>
      <c r="B27" s="12"/>
    </row>
    <row r="28">
      <c r="A28" s="12"/>
      <c r="B28" s="12"/>
    </row>
    <row r="29">
      <c r="A29" s="12"/>
      <c r="B29" s="12"/>
    </row>
    <row r="30">
      <c r="A30" s="12"/>
      <c r="B30" s="12"/>
    </row>
    <row r="31">
      <c r="A31" s="12"/>
      <c r="B31" s="12"/>
    </row>
    <row r="32">
      <c r="A32" s="12"/>
      <c r="B32" s="12"/>
    </row>
    <row r="33">
      <c r="A33" s="12"/>
      <c r="B33" s="12"/>
    </row>
    <row r="34">
      <c r="A34" s="12"/>
      <c r="B34" s="12"/>
    </row>
    <row r="35">
      <c r="A35" s="12"/>
      <c r="B35" s="12"/>
    </row>
    <row r="36">
      <c r="A36" s="12"/>
      <c r="B36" s="12"/>
    </row>
    <row r="37">
      <c r="A37" s="12"/>
      <c r="B37" s="12"/>
    </row>
    <row r="38">
      <c r="A38" s="12"/>
      <c r="B38" s="12"/>
    </row>
    <row r="39">
      <c r="A39" s="12"/>
      <c r="B39" s="12"/>
    </row>
    <row r="40">
      <c r="A40" s="12"/>
      <c r="B40" s="12"/>
    </row>
    <row r="41">
      <c r="A41" s="12"/>
      <c r="B41" s="12"/>
    </row>
    <row r="42">
      <c r="A42" s="12"/>
      <c r="B42" s="12"/>
    </row>
    <row r="43">
      <c r="A43" s="12"/>
      <c r="B43" s="12"/>
    </row>
    <row r="44">
      <c r="A44" s="12"/>
      <c r="B44" s="12"/>
    </row>
    <row r="45">
      <c r="A45" s="12"/>
      <c r="B45" s="12"/>
    </row>
    <row r="46">
      <c r="A46" s="12"/>
      <c r="B46" s="12"/>
    </row>
    <row r="47">
      <c r="A47" s="12"/>
      <c r="B47" s="12"/>
    </row>
    <row r="48">
      <c r="A48" s="12"/>
      <c r="B48" s="12"/>
    </row>
    <row r="49">
      <c r="A49" s="12"/>
      <c r="B49" s="12"/>
    </row>
    <row r="50">
      <c r="A50" s="12"/>
      <c r="B50" s="12"/>
    </row>
    <row r="51">
      <c r="A51" s="12"/>
      <c r="B51" s="12"/>
    </row>
    <row r="52">
      <c r="A52" s="12"/>
      <c r="B52" s="12"/>
    </row>
    <row r="53">
      <c r="A53" s="12"/>
      <c r="B53" s="12"/>
    </row>
    <row r="54">
      <c r="A54" s="12"/>
      <c r="B54" s="12"/>
    </row>
    <row r="55">
      <c r="A55" s="12"/>
      <c r="B55" s="12"/>
    </row>
    <row r="56">
      <c r="A56" s="12"/>
      <c r="B56" s="12"/>
    </row>
    <row r="57">
      <c r="A57" s="12"/>
      <c r="B57" s="12"/>
    </row>
    <row r="58">
      <c r="A58" s="12"/>
      <c r="B58" s="12"/>
    </row>
    <row r="59">
      <c r="A59" s="12"/>
      <c r="B59" s="12"/>
    </row>
    <row r="60">
      <c r="A60" s="12"/>
      <c r="B60" s="12"/>
    </row>
    <row r="61">
      <c r="A61" s="12"/>
      <c r="B61" s="12"/>
    </row>
    <row r="62">
      <c r="A62" s="12"/>
      <c r="B62" s="12"/>
    </row>
    <row r="63">
      <c r="A63" s="12"/>
      <c r="B63" s="12"/>
    </row>
    <row r="64">
      <c r="A64" s="12"/>
      <c r="B64" s="12"/>
    </row>
    <row r="65">
      <c r="A65" s="12"/>
      <c r="B65" s="12"/>
    </row>
    <row r="66">
      <c r="A66" s="12"/>
      <c r="B66" s="12"/>
    </row>
    <row r="67">
      <c r="A67" s="12"/>
      <c r="B67" s="12"/>
    </row>
    <row r="68">
      <c r="A68" s="12"/>
      <c r="B68" s="12"/>
    </row>
    <row r="69">
      <c r="A69" s="12"/>
      <c r="B69" s="12"/>
    </row>
    <row r="70">
      <c r="A70" s="12"/>
      <c r="B70" s="12"/>
    </row>
    <row r="71">
      <c r="A71" s="12"/>
      <c r="B71" s="12"/>
    </row>
    <row r="72">
      <c r="A72" s="12"/>
      <c r="B72" s="12"/>
    </row>
    <row r="73">
      <c r="A73" s="12"/>
      <c r="B73" s="12"/>
    </row>
    <row r="74">
      <c r="A74" s="12"/>
      <c r="B74" s="12"/>
    </row>
    <row r="75">
      <c r="A75" s="12"/>
      <c r="B75" s="12"/>
    </row>
    <row r="76">
      <c r="A76" s="12"/>
      <c r="B76" s="12"/>
    </row>
    <row r="77">
      <c r="A77" s="12"/>
      <c r="B77" s="12"/>
    </row>
    <row r="78">
      <c r="A78" s="12"/>
      <c r="B78" s="12"/>
    </row>
    <row r="79">
      <c r="A79" s="12"/>
      <c r="B79" s="12"/>
    </row>
    <row r="80">
      <c r="A80" s="12"/>
      <c r="B80" s="12"/>
    </row>
    <row r="81">
      <c r="A81" s="12"/>
      <c r="B81" s="12"/>
    </row>
    <row r="82">
      <c r="A82" s="12"/>
      <c r="B82" s="12"/>
    </row>
    <row r="83">
      <c r="A83" s="12"/>
      <c r="B83" s="12"/>
    </row>
    <row r="84">
      <c r="A84" s="12"/>
      <c r="B84" s="12"/>
    </row>
    <row r="85">
      <c r="A85" s="12"/>
      <c r="B85" s="12"/>
    </row>
    <row r="86">
      <c r="A86" s="12"/>
      <c r="B86" s="12"/>
    </row>
    <row r="87">
      <c r="A87" s="12"/>
      <c r="B87" s="12"/>
    </row>
    <row r="88">
      <c r="A88" s="12"/>
      <c r="B88" s="12"/>
    </row>
    <row r="89">
      <c r="A89" s="12"/>
      <c r="B89" s="12"/>
    </row>
    <row r="90">
      <c r="A90" s="12"/>
      <c r="B90" s="12"/>
    </row>
    <row r="91">
      <c r="A91" s="12"/>
      <c r="B91" s="12"/>
    </row>
    <row r="92">
      <c r="A92" s="12"/>
      <c r="B92" s="12"/>
    </row>
    <row r="93">
      <c r="A93" s="12"/>
      <c r="B93" s="12"/>
    </row>
    <row r="94">
      <c r="A94" s="12"/>
      <c r="B94" s="12"/>
    </row>
    <row r="95">
      <c r="A95" s="12"/>
      <c r="B95" s="12"/>
    </row>
    <row r="96">
      <c r="A96" s="12"/>
      <c r="B96" s="12"/>
    </row>
    <row r="97">
      <c r="A97" s="12"/>
      <c r="B97" s="12"/>
    </row>
    <row r="98">
      <c r="A98" s="12"/>
      <c r="B98" s="12"/>
    </row>
    <row r="99">
      <c r="A99" s="12"/>
      <c r="B99" s="12"/>
    </row>
    <row r="100">
      <c r="A100" s="12"/>
      <c r="B100" s="12"/>
    </row>
    <row r="101">
      <c r="A101" s="12"/>
      <c r="B101" s="12"/>
    </row>
    <row r="102">
      <c r="A102" s="12"/>
      <c r="B102" s="12"/>
    </row>
    <row r="103">
      <c r="A103" s="12"/>
      <c r="B103" s="12"/>
    </row>
    <row r="104">
      <c r="A104" s="12"/>
      <c r="B104" s="12"/>
    </row>
    <row r="105">
      <c r="A105" s="12"/>
      <c r="B105" s="12"/>
    </row>
    <row r="106">
      <c r="A106" s="12"/>
      <c r="B106" s="12"/>
    </row>
    <row r="107">
      <c r="A107" s="12"/>
      <c r="B107" s="12"/>
    </row>
    <row r="108">
      <c r="A108" s="12"/>
      <c r="B108" s="12"/>
    </row>
    <row r="109">
      <c r="A109" s="12"/>
      <c r="B109" s="12"/>
    </row>
    <row r="110">
      <c r="A110" s="12"/>
      <c r="B110" s="12"/>
    </row>
    <row r="111">
      <c r="A111" s="12"/>
      <c r="B111" s="12"/>
    </row>
    <row r="112">
      <c r="A112" s="12"/>
      <c r="B112" s="12"/>
    </row>
    <row r="113">
      <c r="A113" s="12"/>
      <c r="B113" s="12"/>
    </row>
    <row r="114">
      <c r="A114" s="12"/>
      <c r="B114" s="12"/>
    </row>
    <row r="115">
      <c r="A115" s="12"/>
      <c r="B115" s="12"/>
    </row>
    <row r="116">
      <c r="A116" s="12"/>
      <c r="B116" s="12"/>
    </row>
    <row r="117">
      <c r="A117" s="12"/>
      <c r="B117" s="12"/>
    </row>
    <row r="118">
      <c r="A118" s="12"/>
      <c r="B118" s="12"/>
    </row>
    <row r="119">
      <c r="A119" s="12"/>
      <c r="B119" s="12"/>
    </row>
    <row r="120">
      <c r="A120" s="12"/>
      <c r="B120" s="12"/>
    </row>
    <row r="121">
      <c r="A121" s="12"/>
      <c r="B121" s="12"/>
    </row>
    <row r="122">
      <c r="A122" s="12"/>
      <c r="B122" s="12"/>
    </row>
    <row r="123">
      <c r="A123" s="12"/>
      <c r="B123" s="12"/>
    </row>
    <row r="124">
      <c r="A124" s="12"/>
      <c r="B124" s="12"/>
    </row>
    <row r="125">
      <c r="A125" s="12"/>
      <c r="B125" s="12"/>
    </row>
    <row r="126">
      <c r="A126" s="12"/>
      <c r="B126" s="12"/>
    </row>
    <row r="127">
      <c r="A127" s="12"/>
      <c r="B127" s="12"/>
    </row>
    <row r="128">
      <c r="A128" s="12"/>
      <c r="B128" s="12"/>
    </row>
    <row r="129">
      <c r="A129" s="12"/>
      <c r="B129" s="12"/>
    </row>
    <row r="130">
      <c r="A130" s="12"/>
      <c r="B130" s="12"/>
    </row>
    <row r="131">
      <c r="A131" s="12"/>
      <c r="B131" s="12"/>
    </row>
    <row r="132">
      <c r="A132" s="12"/>
      <c r="B132" s="12"/>
    </row>
    <row r="133">
      <c r="A133" s="12"/>
      <c r="B133" s="12"/>
    </row>
    <row r="134">
      <c r="A134" s="12"/>
      <c r="B134" s="12"/>
    </row>
    <row r="135">
      <c r="A135" s="12"/>
      <c r="B135" s="12"/>
    </row>
    <row r="136">
      <c r="A136" s="12"/>
      <c r="B136" s="12"/>
    </row>
    <row r="137">
      <c r="A137" s="12"/>
      <c r="B137" s="12"/>
    </row>
    <row r="138">
      <c r="A138" s="12"/>
      <c r="B138" s="12"/>
    </row>
    <row r="139">
      <c r="A139" s="12"/>
      <c r="B139" s="12"/>
    </row>
    <row r="140">
      <c r="A140" s="12"/>
      <c r="B140" s="12"/>
    </row>
    <row r="141">
      <c r="A141" s="12"/>
      <c r="B141" s="12"/>
    </row>
    <row r="142">
      <c r="A142" s="12"/>
      <c r="B142" s="12"/>
    </row>
    <row r="143">
      <c r="A143" s="12"/>
      <c r="B143" s="12"/>
    </row>
    <row r="144">
      <c r="A144" s="12"/>
      <c r="B144" s="12"/>
    </row>
    <row r="145">
      <c r="A145" s="12"/>
      <c r="B145" s="12"/>
    </row>
    <row r="146">
      <c r="A146" s="12"/>
      <c r="B146" s="12"/>
    </row>
    <row r="147">
      <c r="A147" s="12"/>
      <c r="B147" s="12"/>
    </row>
    <row r="148">
      <c r="A148" s="12"/>
      <c r="B148" s="12"/>
    </row>
    <row r="149">
      <c r="A149" s="12"/>
      <c r="B149" s="12"/>
    </row>
    <row r="150">
      <c r="A150" s="12"/>
      <c r="B150" s="12"/>
    </row>
    <row r="151">
      <c r="A151" s="12"/>
      <c r="B151" s="12"/>
    </row>
    <row r="152">
      <c r="A152" s="12"/>
      <c r="B152" s="12"/>
    </row>
    <row r="153">
      <c r="A153" s="12"/>
      <c r="B153" s="12"/>
    </row>
    <row r="154">
      <c r="A154" s="12"/>
      <c r="B154" s="12"/>
    </row>
    <row r="155">
      <c r="A155" s="12"/>
      <c r="B155" s="12"/>
    </row>
    <row r="156">
      <c r="A156" s="12"/>
      <c r="B156" s="12"/>
    </row>
    <row r="157">
      <c r="A157" s="12"/>
      <c r="B157" s="12"/>
    </row>
    <row r="158">
      <c r="A158" s="12"/>
      <c r="B158" s="12"/>
    </row>
    <row r="159">
      <c r="A159" s="12"/>
      <c r="B159" s="12"/>
    </row>
    <row r="160">
      <c r="A160" s="12"/>
      <c r="B160" s="12"/>
    </row>
    <row r="161">
      <c r="A161" s="12"/>
      <c r="B161" s="12"/>
    </row>
    <row r="162">
      <c r="A162" s="12"/>
      <c r="B162" s="12"/>
    </row>
    <row r="163">
      <c r="A163" s="12"/>
      <c r="B163" s="12"/>
    </row>
    <row r="164">
      <c r="A164" s="12"/>
      <c r="B164" s="12"/>
    </row>
    <row r="165">
      <c r="A165" s="12"/>
      <c r="B165" s="12"/>
    </row>
    <row r="166">
      <c r="A166" s="12"/>
      <c r="B166" s="12"/>
    </row>
    <row r="167">
      <c r="A167" s="12"/>
      <c r="B167" s="12"/>
    </row>
    <row r="168">
      <c r="A168" s="12"/>
      <c r="B168" s="12"/>
    </row>
    <row r="169">
      <c r="A169" s="12"/>
      <c r="B169" s="12"/>
    </row>
    <row r="170">
      <c r="A170" s="12"/>
      <c r="B170" s="12"/>
    </row>
    <row r="171">
      <c r="A171" s="12"/>
      <c r="B171" s="12"/>
    </row>
    <row r="172">
      <c r="A172" s="12"/>
      <c r="B172" s="12"/>
    </row>
    <row r="173">
      <c r="A173" s="12"/>
      <c r="B173" s="12"/>
    </row>
    <row r="174">
      <c r="A174" s="12"/>
      <c r="B174" s="12"/>
    </row>
    <row r="175">
      <c r="A175" s="12"/>
      <c r="B175" s="12"/>
    </row>
    <row r="176">
      <c r="A176" s="12"/>
      <c r="B176" s="12"/>
    </row>
    <row r="177">
      <c r="A177" s="12"/>
      <c r="B177" s="12"/>
    </row>
    <row r="178">
      <c r="A178" s="12"/>
      <c r="B178" s="12"/>
    </row>
    <row r="179">
      <c r="A179" s="12"/>
      <c r="B179" s="12"/>
    </row>
    <row r="180">
      <c r="A180" s="12"/>
      <c r="B180" s="12"/>
    </row>
    <row r="181">
      <c r="A181" s="12"/>
      <c r="B181" s="12"/>
    </row>
    <row r="182">
      <c r="A182" s="12"/>
      <c r="B182" s="12"/>
    </row>
    <row r="183">
      <c r="A183" s="12"/>
      <c r="B183" s="12"/>
    </row>
    <row r="184">
      <c r="A184" s="12"/>
      <c r="B184" s="12"/>
    </row>
    <row r="185">
      <c r="A185" s="12"/>
      <c r="B185" s="12"/>
    </row>
    <row r="186">
      <c r="A186" s="12"/>
      <c r="B186" s="12"/>
    </row>
    <row r="187">
      <c r="A187" s="12"/>
      <c r="B187" s="12"/>
    </row>
    <row r="188">
      <c r="A188" s="12"/>
      <c r="B188" s="12"/>
    </row>
    <row r="189">
      <c r="A189" s="12"/>
      <c r="B189" s="12"/>
    </row>
    <row r="190">
      <c r="A190" s="12"/>
      <c r="B190" s="12"/>
    </row>
    <row r="191">
      <c r="A191" s="12"/>
      <c r="B191" s="12"/>
    </row>
    <row r="192">
      <c r="A192" s="12"/>
      <c r="B192" s="12"/>
    </row>
    <row r="193">
      <c r="A193" s="12"/>
      <c r="B193" s="12"/>
    </row>
    <row r="194">
      <c r="A194" s="12"/>
      <c r="B194" s="12"/>
    </row>
    <row r="195">
      <c r="A195" s="12"/>
      <c r="B195" s="12"/>
    </row>
    <row r="196">
      <c r="A196" s="12"/>
      <c r="B196" s="12"/>
    </row>
    <row r="197">
      <c r="A197" s="12"/>
      <c r="B197" s="12"/>
    </row>
    <row r="198">
      <c r="A198" s="12"/>
      <c r="B198" s="12"/>
    </row>
    <row r="199">
      <c r="A199" s="12"/>
      <c r="B199" s="12"/>
    </row>
    <row r="200">
      <c r="A200" s="12"/>
      <c r="B200" s="12"/>
    </row>
    <row r="201">
      <c r="A201" s="12"/>
      <c r="B201" s="12"/>
    </row>
    <row r="202">
      <c r="A202" s="12"/>
      <c r="B202" s="12"/>
    </row>
    <row r="203">
      <c r="A203" s="12"/>
      <c r="B203" s="12"/>
    </row>
    <row r="204">
      <c r="A204" s="12"/>
      <c r="B204" s="12"/>
    </row>
    <row r="205">
      <c r="A205" s="12"/>
      <c r="B205" s="12"/>
    </row>
    <row r="206">
      <c r="A206" s="12"/>
      <c r="B206" s="12"/>
    </row>
    <row r="207">
      <c r="A207" s="12"/>
      <c r="B207" s="12"/>
    </row>
    <row r="208">
      <c r="A208" s="12"/>
      <c r="B208" s="12"/>
    </row>
    <row r="209">
      <c r="A209" s="12"/>
      <c r="B209" s="12"/>
    </row>
    <row r="210">
      <c r="A210" s="12"/>
      <c r="B210" s="12"/>
    </row>
    <row r="211">
      <c r="A211" s="12"/>
      <c r="B211" s="12"/>
    </row>
    <row r="212">
      <c r="A212" s="12"/>
      <c r="B212" s="12"/>
    </row>
    <row r="213">
      <c r="A213" s="12"/>
      <c r="B213" s="12"/>
    </row>
    <row r="214">
      <c r="A214" s="12"/>
      <c r="B214" s="12"/>
    </row>
    <row r="215">
      <c r="A215" s="12"/>
      <c r="B215" s="12"/>
    </row>
    <row r="216">
      <c r="A216" s="12"/>
      <c r="B216" s="12"/>
    </row>
    <row r="217">
      <c r="A217" s="12"/>
      <c r="B217" s="12"/>
    </row>
    <row r="218">
      <c r="A218" s="12"/>
      <c r="B218" s="12"/>
    </row>
    <row r="219">
      <c r="A219" s="12"/>
      <c r="B219" s="12"/>
    </row>
    <row r="220">
      <c r="A220" s="12"/>
      <c r="B220" s="12"/>
    </row>
    <row r="221">
      <c r="A221" s="12"/>
      <c r="B221" s="12"/>
    </row>
    <row r="222">
      <c r="A222" s="12"/>
      <c r="B222" s="12"/>
    </row>
    <row r="223">
      <c r="A223" s="12"/>
      <c r="B223" s="12"/>
    </row>
    <row r="224">
      <c r="A224" s="12"/>
      <c r="B224" s="12"/>
    </row>
    <row r="225">
      <c r="A225" s="12"/>
      <c r="B225" s="12"/>
    </row>
    <row r="226">
      <c r="A226" s="12"/>
      <c r="B226" s="12"/>
    </row>
    <row r="227">
      <c r="A227" s="12"/>
      <c r="B227" s="12"/>
    </row>
    <row r="228">
      <c r="A228" s="12"/>
      <c r="B228" s="12"/>
    </row>
    <row r="229">
      <c r="A229" s="12"/>
      <c r="B229" s="12"/>
    </row>
    <row r="230">
      <c r="A230" s="12"/>
      <c r="B230" s="12"/>
    </row>
    <row r="231">
      <c r="A231" s="12"/>
      <c r="B231" s="12"/>
    </row>
    <row r="232">
      <c r="A232" s="12"/>
      <c r="B232" s="12"/>
    </row>
    <row r="233">
      <c r="A233" s="12"/>
      <c r="B233" s="12"/>
    </row>
    <row r="234">
      <c r="A234" s="12"/>
      <c r="B234" s="12"/>
    </row>
    <row r="235">
      <c r="A235" s="12"/>
      <c r="B235" s="12"/>
    </row>
    <row r="236">
      <c r="A236" s="12"/>
      <c r="B236" s="12"/>
    </row>
    <row r="237">
      <c r="A237" s="12"/>
      <c r="B237" s="12"/>
    </row>
    <row r="238">
      <c r="A238" s="12"/>
      <c r="B238" s="12"/>
    </row>
    <row r="239">
      <c r="A239" s="12"/>
      <c r="B239" s="12"/>
    </row>
    <row r="240">
      <c r="A240" s="12"/>
      <c r="B240" s="12"/>
    </row>
    <row r="241">
      <c r="A241" s="12"/>
      <c r="B241" s="12"/>
    </row>
    <row r="242">
      <c r="A242" s="12"/>
      <c r="B242" s="12"/>
    </row>
    <row r="243">
      <c r="A243" s="12"/>
      <c r="B243" s="12"/>
    </row>
    <row r="244">
      <c r="A244" s="12"/>
      <c r="B244" s="12"/>
    </row>
    <row r="245">
      <c r="A245" s="12"/>
      <c r="B245" s="12"/>
    </row>
    <row r="246">
      <c r="A246" s="12"/>
      <c r="B246" s="12"/>
    </row>
    <row r="247">
      <c r="A247" s="12"/>
      <c r="B247" s="12"/>
    </row>
    <row r="248">
      <c r="A248" s="12"/>
      <c r="B248" s="12"/>
    </row>
    <row r="249">
      <c r="A249" s="12"/>
      <c r="B249" s="12"/>
    </row>
    <row r="250">
      <c r="A250" s="12"/>
      <c r="B250" s="12"/>
    </row>
    <row r="251">
      <c r="A251" s="12"/>
      <c r="B251" s="12"/>
    </row>
    <row r="252">
      <c r="A252" s="12"/>
      <c r="B252" s="12"/>
    </row>
    <row r="253">
      <c r="A253" s="12"/>
      <c r="B253" s="12"/>
    </row>
    <row r="254">
      <c r="A254" s="12"/>
      <c r="B254" s="12"/>
    </row>
    <row r="255">
      <c r="A255" s="12"/>
      <c r="B255" s="12"/>
    </row>
    <row r="256">
      <c r="A256" s="12"/>
      <c r="B256" s="12"/>
    </row>
    <row r="257">
      <c r="A257" s="12"/>
      <c r="B257" s="12"/>
    </row>
    <row r="258">
      <c r="A258" s="12"/>
      <c r="B258" s="12"/>
    </row>
    <row r="259">
      <c r="A259" s="12"/>
      <c r="B259" s="12"/>
    </row>
    <row r="260">
      <c r="A260" s="12"/>
      <c r="B260" s="12"/>
    </row>
    <row r="261">
      <c r="A261" s="12"/>
      <c r="B261" s="12"/>
    </row>
    <row r="262">
      <c r="A262" s="12"/>
      <c r="B262" s="12"/>
    </row>
    <row r="263">
      <c r="A263" s="12"/>
      <c r="B263" s="12"/>
    </row>
    <row r="264">
      <c r="A264" s="12"/>
      <c r="B264" s="12"/>
    </row>
    <row r="265">
      <c r="A265" s="12"/>
      <c r="B265" s="12"/>
    </row>
    <row r="266">
      <c r="A266" s="12"/>
      <c r="B266" s="12"/>
    </row>
    <row r="267">
      <c r="A267" s="12"/>
      <c r="B267" s="12"/>
    </row>
    <row r="268">
      <c r="A268" s="12"/>
      <c r="B268" s="12"/>
    </row>
    <row r="269">
      <c r="A269" s="12"/>
      <c r="B269" s="12"/>
    </row>
    <row r="270">
      <c r="A270" s="12"/>
      <c r="B270" s="12"/>
    </row>
    <row r="271">
      <c r="A271" s="12"/>
      <c r="B271" s="12"/>
    </row>
    <row r="272">
      <c r="A272" s="12"/>
      <c r="B272" s="12"/>
    </row>
    <row r="273">
      <c r="A273" s="12"/>
      <c r="B273" s="12"/>
    </row>
    <row r="274">
      <c r="A274" s="12"/>
      <c r="B274" s="12"/>
    </row>
    <row r="275">
      <c r="A275" s="12"/>
      <c r="B275" s="12"/>
    </row>
    <row r="276">
      <c r="A276" s="12"/>
      <c r="B276" s="12"/>
    </row>
    <row r="277">
      <c r="A277" s="12"/>
      <c r="B277" s="12"/>
    </row>
    <row r="278">
      <c r="A278" s="12"/>
      <c r="B278" s="12"/>
    </row>
    <row r="279">
      <c r="A279" s="12"/>
      <c r="B279" s="12"/>
    </row>
    <row r="280">
      <c r="A280" s="12"/>
      <c r="B280" s="12"/>
    </row>
    <row r="281">
      <c r="A281" s="12"/>
      <c r="B281" s="12"/>
    </row>
    <row r="282">
      <c r="A282" s="12"/>
      <c r="B282" s="12"/>
    </row>
    <row r="283">
      <c r="A283" s="12"/>
      <c r="B283" s="12"/>
    </row>
    <row r="284">
      <c r="A284" s="12"/>
      <c r="B284" s="12"/>
    </row>
    <row r="285">
      <c r="A285" s="12"/>
      <c r="B285" s="12"/>
    </row>
    <row r="286">
      <c r="A286" s="12"/>
      <c r="B286" s="12"/>
    </row>
    <row r="287">
      <c r="A287" s="12"/>
      <c r="B287" s="12"/>
    </row>
    <row r="288">
      <c r="A288" s="12"/>
      <c r="B288" s="12"/>
    </row>
    <row r="289">
      <c r="A289" s="12"/>
      <c r="B289" s="12"/>
    </row>
    <row r="290">
      <c r="A290" s="12"/>
      <c r="B290" s="12"/>
    </row>
    <row r="291">
      <c r="A291" s="12"/>
      <c r="B291" s="12"/>
    </row>
    <row r="292">
      <c r="A292" s="12"/>
      <c r="B292" s="12"/>
    </row>
    <row r="293">
      <c r="A293" s="12"/>
      <c r="B293" s="12"/>
    </row>
    <row r="294">
      <c r="A294" s="12"/>
      <c r="B294" s="12"/>
    </row>
    <row r="295">
      <c r="A295" s="12"/>
      <c r="B295" s="12"/>
    </row>
    <row r="296">
      <c r="A296" s="12"/>
      <c r="B296" s="12"/>
    </row>
    <row r="297">
      <c r="A297" s="12"/>
      <c r="B297" s="12"/>
    </row>
    <row r="298">
      <c r="A298" s="12"/>
      <c r="B298" s="12"/>
    </row>
    <row r="299">
      <c r="A299" s="12"/>
      <c r="B299" s="12"/>
    </row>
    <row r="300">
      <c r="A300" s="12"/>
      <c r="B300" s="12"/>
    </row>
    <row r="301">
      <c r="A301" s="12"/>
      <c r="B301" s="12"/>
    </row>
    <row r="302">
      <c r="A302" s="12"/>
      <c r="B302" s="12"/>
    </row>
    <row r="303">
      <c r="A303" s="12"/>
      <c r="B303" s="12"/>
    </row>
    <row r="304">
      <c r="A304" s="12"/>
      <c r="B304" s="12"/>
    </row>
    <row r="305">
      <c r="A305" s="12"/>
      <c r="B305" s="12"/>
    </row>
    <row r="306">
      <c r="A306" s="12"/>
      <c r="B306" s="12"/>
    </row>
    <row r="307">
      <c r="A307" s="12"/>
      <c r="B307" s="12"/>
    </row>
    <row r="308">
      <c r="A308" s="12"/>
      <c r="B308" s="12"/>
    </row>
    <row r="309">
      <c r="A309" s="12"/>
      <c r="B309" s="12"/>
    </row>
    <row r="310">
      <c r="A310" s="12"/>
      <c r="B310" s="12"/>
    </row>
    <row r="311">
      <c r="A311" s="12"/>
      <c r="B311" s="12"/>
    </row>
    <row r="312">
      <c r="A312" s="12"/>
      <c r="B312" s="12"/>
    </row>
    <row r="313">
      <c r="A313" s="12"/>
      <c r="B313" s="12"/>
    </row>
    <row r="314">
      <c r="A314" s="12"/>
      <c r="B314" s="12"/>
    </row>
    <row r="315">
      <c r="A315" s="12"/>
      <c r="B315" s="12"/>
    </row>
    <row r="316">
      <c r="A316" s="12"/>
      <c r="B316" s="12"/>
    </row>
    <row r="317">
      <c r="A317" s="12"/>
      <c r="B317" s="12"/>
    </row>
    <row r="318">
      <c r="A318" s="12"/>
      <c r="B318" s="12"/>
    </row>
    <row r="319">
      <c r="A319" s="12"/>
      <c r="B319" s="12"/>
    </row>
    <row r="320">
      <c r="A320" s="12"/>
      <c r="B320" s="12"/>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2"/>
      <c r="B321" s="12"/>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2"/>
      <c r="B322" s="12"/>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2"/>
      <c r="B323" s="12"/>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2"/>
      <c r="B324" s="12"/>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2"/>
      <c r="B325" s="12"/>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2"/>
      <c r="B326" s="12"/>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2"/>
      <c r="B327" s="12"/>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2"/>
      <c r="B328" s="12"/>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2"/>
      <c r="B329" s="12"/>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2"/>
      <c r="B330" s="12"/>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2"/>
      <c r="B331" s="12"/>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2"/>
      <c r="B332" s="12"/>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2"/>
      <c r="B333" s="12"/>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2"/>
      <c r="B334" s="12"/>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2"/>
      <c r="B335" s="12"/>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2"/>
      <c r="B336" s="12"/>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2"/>
      <c r="B337" s="12"/>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2"/>
      <c r="B338" s="12"/>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2"/>
      <c r="B339" s="12"/>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2"/>
      <c r="B340" s="12"/>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2"/>
      <c r="B341" s="12"/>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2"/>
      <c r="B342" s="12"/>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2"/>
      <c r="B343" s="12"/>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2"/>
      <c r="B344" s="12"/>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2"/>
      <c r="B345" s="12"/>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2"/>
      <c r="B346" s="12"/>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2"/>
      <c r="B347" s="12"/>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2"/>
      <c r="B348" s="12"/>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2"/>
      <c r="B349" s="12"/>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2"/>
      <c r="B350" s="12"/>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2"/>
      <c r="B351" s="12"/>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2"/>
      <c r="B352" s="12"/>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2"/>
      <c r="B353" s="12"/>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2"/>
      <c r="B354" s="12"/>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2"/>
      <c r="B355" s="12"/>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2"/>
      <c r="B356" s="12"/>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2"/>
      <c r="B357" s="12"/>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2"/>
      <c r="B358" s="12"/>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2"/>
      <c r="B359" s="12"/>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2"/>
      <c r="B360" s="12"/>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2"/>
      <c r="B361" s="12"/>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2"/>
      <c r="B362" s="12"/>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2"/>
      <c r="B363" s="12"/>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2"/>
      <c r="B364" s="12"/>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2"/>
      <c r="B365" s="12"/>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2"/>
      <c r="B366" s="12"/>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2"/>
      <c r="B367" s="12"/>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2"/>
      <c r="B368" s="12"/>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2"/>
      <c r="B369" s="12"/>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2"/>
      <c r="B370" s="12"/>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2"/>
      <c r="B371" s="12"/>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2"/>
      <c r="B372" s="12"/>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2"/>
      <c r="B373" s="12"/>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2"/>
      <c r="B374" s="12"/>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2"/>
      <c r="B375" s="12"/>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2"/>
      <c r="B376" s="12"/>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2"/>
      <c r="B377" s="12"/>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2"/>
      <c r="B378" s="12"/>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2"/>
      <c r="B379" s="12"/>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2"/>
      <c r="B380" s="12"/>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2"/>
      <c r="B381" s="12"/>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2"/>
      <c r="B382" s="12"/>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2"/>
      <c r="B383" s="12"/>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2"/>
      <c r="B384" s="12"/>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2"/>
      <c r="B385" s="12"/>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2"/>
      <c r="B386" s="12"/>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2"/>
      <c r="B387" s="12"/>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2"/>
      <c r="B388" s="12"/>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2"/>
      <c r="B389" s="12"/>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2"/>
      <c r="B390" s="12"/>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2"/>
      <c r="B391" s="12"/>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2"/>
      <c r="B392" s="12"/>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2"/>
      <c r="B393" s="12"/>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2"/>
      <c r="B394" s="12"/>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2"/>
      <c r="B395" s="12"/>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2"/>
      <c r="B396" s="12"/>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2"/>
      <c r="B397" s="12"/>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2"/>
      <c r="B398" s="12"/>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2"/>
      <c r="B399" s="12"/>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2"/>
      <c r="B400" s="12"/>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2"/>
      <c r="B401" s="12"/>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2"/>
      <c r="B402" s="12"/>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2"/>
      <c r="B403" s="12"/>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2"/>
      <c r="B404" s="12"/>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2"/>
      <c r="B405" s="12"/>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2"/>
      <c r="B406" s="12"/>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2"/>
      <c r="B407" s="12"/>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2"/>
      <c r="B408" s="12"/>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2"/>
      <c r="B409" s="12"/>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2"/>
      <c r="B410" s="12"/>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2"/>
      <c r="B411" s="12"/>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2"/>
      <c r="B412" s="12"/>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2"/>
      <c r="B413" s="12"/>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2"/>
      <c r="B414" s="12"/>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2"/>
      <c r="B415" s="12"/>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2"/>
      <c r="B416" s="12"/>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2"/>
      <c r="B417" s="12"/>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2"/>
      <c r="B418" s="12"/>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2"/>
      <c r="B419" s="12"/>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2"/>
      <c r="B420" s="12"/>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2"/>
      <c r="B421" s="12"/>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2"/>
      <c r="B422" s="12"/>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2"/>
      <c r="B423" s="12"/>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2"/>
      <c r="B424" s="12"/>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2"/>
      <c r="B425" s="12"/>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2"/>
      <c r="B426" s="12"/>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2"/>
      <c r="B427" s="12"/>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2"/>
      <c r="B428" s="12"/>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2"/>
      <c r="B429" s="12"/>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2"/>
      <c r="B430" s="12"/>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2"/>
      <c r="B431" s="12"/>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2"/>
      <c r="B432" s="12"/>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2"/>
      <c r="B433" s="12"/>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2"/>
      <c r="B434" s="12"/>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2"/>
      <c r="B435" s="12"/>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2"/>
      <c r="B436" s="12"/>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2"/>
      <c r="B437" s="12"/>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2"/>
      <c r="B438" s="12"/>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2"/>
      <c r="B439" s="12"/>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2"/>
      <c r="B440" s="12"/>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2"/>
      <c r="B441" s="12"/>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2"/>
      <c r="B442" s="12"/>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2"/>
      <c r="B443" s="12"/>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2"/>
      <c r="B444" s="12"/>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2"/>
      <c r="B445" s="12"/>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2"/>
      <c r="B446" s="12"/>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2"/>
      <c r="B447" s="12"/>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2"/>
      <c r="B448" s="12"/>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2"/>
      <c r="B449" s="12"/>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2"/>
      <c r="B450" s="12"/>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2"/>
      <c r="B451" s="12"/>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2"/>
      <c r="B452" s="12"/>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2"/>
      <c r="B453" s="12"/>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2"/>
      <c r="B454" s="12"/>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2"/>
      <c r="B455" s="12"/>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2"/>
      <c r="B456" s="12"/>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2"/>
      <c r="B457" s="12"/>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2"/>
      <c r="B458" s="12"/>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2"/>
      <c r="B459" s="12"/>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2"/>
      <c r="B460" s="12"/>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2"/>
      <c r="B461" s="12"/>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2"/>
      <c r="B462" s="12"/>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2"/>
      <c r="B463" s="12"/>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2"/>
      <c r="B464" s="12"/>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2"/>
      <c r="B465" s="12"/>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2"/>
      <c r="B466" s="12"/>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2"/>
      <c r="B467" s="12"/>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2"/>
      <c r="B468" s="12"/>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2"/>
      <c r="B469" s="12"/>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2"/>
      <c r="B470" s="12"/>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2"/>
      <c r="B471" s="12"/>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2"/>
      <c r="B472" s="12"/>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2"/>
      <c r="B473" s="12"/>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2"/>
      <c r="B474" s="12"/>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2"/>
      <c r="B475" s="12"/>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2"/>
      <c r="B476" s="12"/>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2"/>
      <c r="B477" s="12"/>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2"/>
      <c r="B478" s="12"/>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2"/>
      <c r="B479" s="12"/>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2"/>
      <c r="B480" s="12"/>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2"/>
      <c r="B481" s="12"/>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2"/>
      <c r="B482" s="12"/>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2"/>
      <c r="B483" s="12"/>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2"/>
      <c r="B484" s="12"/>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2"/>
      <c r="B485" s="12"/>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2"/>
      <c r="B486" s="12"/>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2"/>
      <c r="B487" s="12"/>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2"/>
      <c r="B488" s="12"/>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2"/>
      <c r="B489" s="12"/>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2"/>
      <c r="B490" s="12"/>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2"/>
      <c r="B491" s="12"/>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2"/>
      <c r="B492" s="12"/>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2"/>
      <c r="B493" s="12"/>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2"/>
      <c r="B494" s="12"/>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2"/>
      <c r="B495" s="12"/>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2"/>
      <c r="B496" s="12"/>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2"/>
      <c r="B497" s="12"/>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2"/>
      <c r="B498" s="12"/>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2"/>
      <c r="B499" s="12"/>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2"/>
      <c r="B500" s="12"/>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2"/>
      <c r="B501" s="12"/>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2"/>
      <c r="B502" s="12"/>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2"/>
      <c r="B503" s="12"/>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2"/>
      <c r="B504" s="12"/>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2"/>
      <c r="B505" s="12"/>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2"/>
      <c r="B506" s="12"/>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2"/>
      <c r="B507" s="12"/>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2"/>
      <c r="B508" s="12"/>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2"/>
      <c r="B509" s="12"/>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2"/>
      <c r="B510" s="12"/>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2"/>
      <c r="B511" s="12"/>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2"/>
      <c r="B512" s="12"/>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2"/>
      <c r="B513" s="12"/>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2"/>
      <c r="B514" s="12"/>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2"/>
      <c r="B515" s="12"/>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2"/>
      <c r="B516" s="12"/>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2"/>
      <c r="B517" s="12"/>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2"/>
      <c r="B518" s="12"/>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2"/>
      <c r="B519" s="12"/>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2"/>
      <c r="B520" s="12"/>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2"/>
      <c r="B521" s="12"/>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2"/>
      <c r="B522" s="12"/>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2"/>
      <c r="B523" s="12"/>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2"/>
      <c r="B524" s="12"/>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2"/>
      <c r="B525" s="12"/>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2"/>
      <c r="B526" s="12"/>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2"/>
      <c r="B527" s="12"/>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2"/>
      <c r="B528" s="12"/>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2"/>
      <c r="B529" s="12"/>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2"/>
      <c r="B530" s="12"/>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2"/>
      <c r="B531" s="12"/>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2"/>
      <c r="B532" s="12"/>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2"/>
      <c r="B533" s="12"/>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2"/>
      <c r="B534" s="12"/>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2"/>
      <c r="B535" s="12"/>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2"/>
      <c r="B536" s="12"/>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2"/>
      <c r="B537" s="12"/>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2"/>
      <c r="B538" s="12"/>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2"/>
      <c r="B539" s="12"/>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2"/>
      <c r="B540" s="12"/>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2"/>
      <c r="B541" s="12"/>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2"/>
      <c r="B542" s="12"/>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2"/>
      <c r="B543" s="12"/>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2"/>
      <c r="B544" s="12"/>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2"/>
      <c r="B545" s="12"/>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2"/>
      <c r="B546" s="12"/>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2"/>
      <c r="B547" s="12"/>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2"/>
      <c r="B548" s="12"/>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2"/>
      <c r="B549" s="12"/>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2"/>
      <c r="B550" s="12"/>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2"/>
      <c r="B551" s="12"/>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2"/>
      <c r="B552" s="12"/>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2"/>
      <c r="B553" s="12"/>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2"/>
      <c r="B554" s="12"/>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2"/>
      <c r="B555" s="12"/>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2"/>
      <c r="B556" s="12"/>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2"/>
      <c r="B557" s="12"/>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2"/>
      <c r="B558" s="12"/>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2"/>
      <c r="B559" s="12"/>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2"/>
      <c r="B560" s="12"/>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2"/>
      <c r="B561" s="12"/>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2"/>
      <c r="B562" s="12"/>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2"/>
      <c r="B563" s="12"/>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2"/>
      <c r="B564" s="12"/>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2"/>
      <c r="B565" s="12"/>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2"/>
      <c r="B566" s="12"/>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2"/>
      <c r="B567" s="12"/>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2"/>
      <c r="B568" s="12"/>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2"/>
      <c r="B569" s="12"/>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2"/>
      <c r="B570" s="12"/>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2"/>
      <c r="B571" s="12"/>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2"/>
      <c r="B572" s="12"/>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2"/>
      <c r="B573" s="12"/>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2"/>
      <c r="B574" s="12"/>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2"/>
      <c r="B575" s="12"/>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2"/>
      <c r="B576" s="12"/>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2"/>
      <c r="B577" s="12"/>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2"/>
      <c r="B578" s="12"/>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2"/>
      <c r="B579" s="12"/>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2"/>
      <c r="B580" s="12"/>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2"/>
      <c r="B581" s="12"/>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2"/>
      <c r="B582" s="12"/>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2"/>
      <c r="B583" s="12"/>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2"/>
      <c r="B584" s="12"/>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2"/>
      <c r="B585" s="12"/>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2"/>
      <c r="B586" s="12"/>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2"/>
      <c r="B587" s="12"/>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2"/>
      <c r="B588" s="12"/>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2"/>
      <c r="B589" s="12"/>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2"/>
      <c r="B590" s="12"/>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2"/>
      <c r="B591" s="12"/>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2"/>
      <c r="B592" s="12"/>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2"/>
      <c r="B593" s="12"/>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2"/>
      <c r="B594" s="12"/>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2"/>
      <c r="B595" s="12"/>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2"/>
      <c r="B596" s="12"/>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2"/>
      <c r="B597" s="12"/>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2"/>
      <c r="B598" s="12"/>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2"/>
      <c r="B599" s="12"/>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2"/>
      <c r="B600" s="12"/>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2"/>
      <c r="B601" s="12"/>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2"/>
      <c r="B602" s="12"/>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2"/>
      <c r="B603" s="12"/>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2"/>
      <c r="B604" s="12"/>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2"/>
      <c r="B605" s="12"/>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2"/>
      <c r="B606" s="12"/>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2"/>
      <c r="B607" s="12"/>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2"/>
      <c r="B608" s="12"/>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2"/>
      <c r="B609" s="12"/>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2"/>
      <c r="B610" s="12"/>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2"/>
      <c r="B611" s="12"/>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2"/>
      <c r="B612" s="12"/>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2"/>
      <c r="B613" s="12"/>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2"/>
      <c r="B614" s="12"/>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2"/>
      <c r="B615" s="12"/>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2"/>
      <c r="B616" s="12"/>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2"/>
      <c r="B617" s="12"/>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2"/>
      <c r="B618" s="12"/>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2"/>
      <c r="B619" s="12"/>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2"/>
      <c r="B620" s="12"/>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2"/>
      <c r="B621" s="12"/>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2"/>
      <c r="B622" s="12"/>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2"/>
      <c r="B623" s="12"/>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2"/>
      <c r="B624" s="12"/>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2"/>
      <c r="B625" s="12"/>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2"/>
      <c r="B626" s="12"/>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2"/>
      <c r="B627" s="12"/>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2"/>
      <c r="B628" s="12"/>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2"/>
      <c r="B629" s="12"/>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2"/>
      <c r="B630" s="12"/>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2"/>
      <c r="B631" s="12"/>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2"/>
      <c r="B632" s="12"/>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2"/>
      <c r="B633" s="12"/>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2"/>
      <c r="B634" s="12"/>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2"/>
      <c r="B635" s="12"/>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2"/>
      <c r="B636" s="12"/>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2"/>
      <c r="B637" s="12"/>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2"/>
      <c r="B638" s="12"/>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2"/>
      <c r="B639" s="12"/>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2"/>
      <c r="B640" s="12"/>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2"/>
      <c r="B641" s="12"/>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2"/>
      <c r="B642" s="12"/>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2"/>
      <c r="B643" s="12"/>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2"/>
      <c r="B644" s="12"/>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2"/>
      <c r="B645" s="12"/>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2"/>
      <c r="B646" s="12"/>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2"/>
      <c r="B647" s="12"/>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2"/>
      <c r="B648" s="12"/>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2"/>
      <c r="B649" s="12"/>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2"/>
      <c r="B650" s="12"/>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2"/>
      <c r="B651" s="12"/>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2"/>
      <c r="B652" s="12"/>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2"/>
      <c r="B653" s="12"/>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2"/>
      <c r="B654" s="12"/>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2"/>
      <c r="B655" s="12"/>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2"/>
      <c r="B656" s="12"/>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2"/>
      <c r="B657" s="12"/>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2"/>
      <c r="B658" s="12"/>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2"/>
      <c r="B659" s="12"/>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2"/>
      <c r="B660" s="12"/>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2"/>
      <c r="B661" s="12"/>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2"/>
      <c r="B662" s="12"/>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2"/>
      <c r="B663" s="12"/>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2"/>
      <c r="B664" s="12"/>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2"/>
      <c r="B665" s="12"/>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2"/>
      <c r="B666" s="12"/>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2"/>
      <c r="B667" s="12"/>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2"/>
      <c r="B668" s="12"/>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2"/>
      <c r="B669" s="12"/>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2"/>
      <c r="B670" s="12"/>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2"/>
      <c r="B671" s="12"/>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2"/>
      <c r="B672" s="12"/>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2"/>
      <c r="B673" s="12"/>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2"/>
      <c r="B674" s="12"/>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2"/>
      <c r="B675" s="12"/>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2"/>
      <c r="B676" s="12"/>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2"/>
      <c r="B677" s="12"/>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2"/>
      <c r="B678" s="12"/>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2"/>
      <c r="B679" s="12"/>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2"/>
      <c r="B680" s="12"/>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2"/>
      <c r="B681" s="12"/>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2"/>
      <c r="B682" s="12"/>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2"/>
      <c r="B683" s="12"/>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2"/>
      <c r="B684" s="12"/>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2"/>
      <c r="B685" s="12"/>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2"/>
      <c r="B686" s="12"/>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2"/>
      <c r="B687" s="12"/>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2"/>
      <c r="B688" s="12"/>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2"/>
      <c r="B689" s="12"/>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2"/>
      <c r="B690" s="12"/>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2"/>
      <c r="B691" s="12"/>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2"/>
      <c r="B692" s="12"/>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2"/>
      <c r="B693" s="12"/>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2"/>
      <c r="B694" s="12"/>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2"/>
      <c r="B695" s="12"/>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2"/>
      <c r="B696" s="12"/>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2"/>
      <c r="B697" s="12"/>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2"/>
      <c r="B698" s="12"/>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2"/>
      <c r="B699" s="12"/>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2"/>
      <c r="B700" s="12"/>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2"/>
      <c r="B701" s="12"/>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2"/>
      <c r="B702" s="12"/>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2"/>
      <c r="B703" s="12"/>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2"/>
      <c r="B704" s="12"/>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2"/>
      <c r="B705" s="12"/>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2"/>
      <c r="B706" s="12"/>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2"/>
      <c r="B707" s="12"/>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2"/>
      <c r="B708" s="12"/>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2"/>
      <c r="B709" s="12"/>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2"/>
      <c r="B710" s="12"/>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2"/>
      <c r="B711" s="12"/>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2"/>
      <c r="B712" s="12"/>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2"/>
      <c r="B713" s="12"/>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2"/>
      <c r="B714" s="12"/>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2"/>
      <c r="B715" s="12"/>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2"/>
      <c r="B716" s="12"/>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2"/>
      <c r="B717" s="12"/>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2"/>
      <c r="B718" s="12"/>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2"/>
      <c r="B719" s="12"/>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2"/>
      <c r="B720" s="12"/>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2"/>
      <c r="B721" s="12"/>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2"/>
      <c r="B722" s="12"/>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2"/>
      <c r="B723" s="12"/>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2"/>
      <c r="B724" s="12"/>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2"/>
      <c r="B725" s="12"/>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2"/>
      <c r="B726" s="12"/>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2"/>
      <c r="B727" s="12"/>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2"/>
      <c r="B728" s="12"/>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2"/>
      <c r="B729" s="12"/>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2"/>
      <c r="B730" s="12"/>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2"/>
      <c r="B731" s="12"/>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2"/>
      <c r="B732" s="12"/>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2"/>
      <c r="B733" s="12"/>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2"/>
      <c r="B734" s="12"/>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2"/>
      <c r="B735" s="12"/>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2"/>
      <c r="B736" s="12"/>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2"/>
      <c r="B737" s="12"/>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2"/>
      <c r="B738" s="12"/>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2"/>
      <c r="B739" s="12"/>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2"/>
      <c r="B740" s="12"/>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2"/>
      <c r="B741" s="12"/>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2"/>
      <c r="B742" s="12"/>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2"/>
      <c r="B743" s="12"/>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2"/>
      <c r="B744" s="12"/>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2"/>
      <c r="B745" s="12"/>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2"/>
      <c r="B746" s="12"/>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2"/>
      <c r="B747" s="12"/>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2"/>
      <c r="B748" s="12"/>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2"/>
      <c r="B749" s="12"/>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2"/>
      <c r="B750" s="12"/>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2"/>
      <c r="B751" s="12"/>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2"/>
      <c r="B752" s="12"/>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2"/>
      <c r="B753" s="12"/>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2"/>
      <c r="B754" s="12"/>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2"/>
      <c r="B755" s="12"/>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2"/>
      <c r="B756" s="12"/>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2"/>
      <c r="B757" s="12"/>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2"/>
      <c r="B758" s="12"/>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2"/>
      <c r="B759" s="12"/>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2"/>
      <c r="B760" s="12"/>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2"/>
      <c r="B761" s="12"/>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2"/>
      <c r="B762" s="12"/>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2"/>
      <c r="B763" s="12"/>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2"/>
      <c r="B764" s="12"/>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2"/>
      <c r="B765" s="12"/>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2"/>
      <c r="B766" s="12"/>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2"/>
      <c r="B767" s="12"/>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2"/>
      <c r="B768" s="12"/>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2"/>
      <c r="B769" s="12"/>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2"/>
      <c r="B770" s="12"/>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2"/>
      <c r="B771" s="12"/>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2"/>
      <c r="B772" s="12"/>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2"/>
      <c r="B773" s="12"/>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2"/>
      <c r="B774" s="12"/>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2"/>
      <c r="B775" s="12"/>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2"/>
      <c r="B776" s="12"/>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2"/>
      <c r="B777" s="12"/>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2"/>
      <c r="B778" s="12"/>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2"/>
      <c r="B779" s="12"/>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2"/>
      <c r="B780" s="12"/>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2"/>
      <c r="B781" s="12"/>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2"/>
      <c r="B782" s="12"/>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2"/>
      <c r="B783" s="12"/>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2"/>
      <c r="B784" s="12"/>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2"/>
      <c r="B785" s="12"/>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2"/>
      <c r="B786" s="12"/>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2"/>
      <c r="B787" s="12"/>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2"/>
      <c r="B788" s="12"/>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2"/>
      <c r="B789" s="12"/>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2"/>
      <c r="B790" s="12"/>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2"/>
      <c r="B791" s="12"/>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2"/>
      <c r="B792" s="12"/>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2"/>
      <c r="B793" s="12"/>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2"/>
      <c r="B794" s="12"/>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2"/>
      <c r="B795" s="12"/>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2"/>
      <c r="B796" s="12"/>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2"/>
      <c r="B797" s="12"/>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2"/>
      <c r="B798" s="12"/>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2"/>
      <c r="B799" s="12"/>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2"/>
      <c r="B800" s="12"/>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2"/>
      <c r="B801" s="12"/>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2"/>
      <c r="B802" s="12"/>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2"/>
      <c r="B803" s="12"/>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2"/>
      <c r="B804" s="12"/>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2"/>
      <c r="B805" s="12"/>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2"/>
      <c r="B806" s="12"/>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2"/>
      <c r="B807" s="12"/>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2"/>
      <c r="B808" s="12"/>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2"/>
      <c r="B809" s="12"/>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2"/>
      <c r="B810" s="12"/>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2"/>
      <c r="B811" s="12"/>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2"/>
      <c r="B812" s="12"/>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2"/>
      <c r="B813" s="12"/>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2"/>
      <c r="B814" s="12"/>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2"/>
      <c r="B815" s="12"/>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2"/>
      <c r="B816" s="12"/>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2"/>
      <c r="B817" s="12"/>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2"/>
      <c r="B818" s="12"/>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2"/>
      <c r="B819" s="12"/>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2"/>
      <c r="B820" s="12"/>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2"/>
      <c r="B821" s="12"/>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2"/>
      <c r="B822" s="12"/>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2"/>
      <c r="B823" s="12"/>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2"/>
      <c r="B824" s="12"/>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2"/>
      <c r="B825" s="12"/>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2"/>
      <c r="B826" s="12"/>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2"/>
      <c r="B827" s="12"/>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2"/>
      <c r="B828" s="12"/>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2"/>
      <c r="B829" s="12"/>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2"/>
      <c r="B830" s="12"/>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2"/>
      <c r="B831" s="12"/>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2"/>
      <c r="B832" s="12"/>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2"/>
      <c r="B833" s="12"/>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2"/>
      <c r="B834" s="12"/>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2"/>
      <c r="B835" s="12"/>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2"/>
      <c r="B836" s="12"/>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2"/>
      <c r="B837" s="12"/>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2"/>
      <c r="B838" s="12"/>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2"/>
      <c r="B839" s="12"/>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2"/>
      <c r="B840" s="12"/>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2"/>
      <c r="B841" s="12"/>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2"/>
      <c r="B842" s="12"/>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2"/>
      <c r="B843" s="12"/>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2"/>
      <c r="B844" s="12"/>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2"/>
      <c r="B845" s="12"/>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2"/>
      <c r="B846" s="12"/>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2"/>
      <c r="B847" s="12"/>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2"/>
      <c r="B848" s="12"/>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2"/>
      <c r="B849" s="12"/>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2"/>
      <c r="B850" s="12"/>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2"/>
      <c r="B851" s="12"/>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2"/>
      <c r="B852" s="12"/>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2"/>
      <c r="B853" s="12"/>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2"/>
      <c r="B854" s="12"/>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2"/>
      <c r="B855" s="12"/>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2"/>
      <c r="B856" s="12"/>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2"/>
      <c r="B857" s="12"/>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2"/>
      <c r="B858" s="12"/>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2"/>
      <c r="B859" s="12"/>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2"/>
      <c r="B860" s="12"/>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2"/>
      <c r="B861" s="12"/>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2"/>
      <c r="B862" s="12"/>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2"/>
      <c r="B863" s="12"/>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2"/>
      <c r="B864" s="12"/>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2"/>
      <c r="B865" s="12"/>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2"/>
      <c r="B866" s="12"/>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2"/>
      <c r="B867" s="12"/>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2"/>
      <c r="B868" s="12"/>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2"/>
      <c r="B869" s="12"/>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2"/>
      <c r="B870" s="12"/>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2"/>
      <c r="B871" s="12"/>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2"/>
      <c r="B872" s="12"/>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2"/>
      <c r="B873" s="12"/>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2"/>
      <c r="B874" s="12"/>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2"/>
      <c r="B875" s="12"/>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2"/>
      <c r="B876" s="12"/>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2"/>
      <c r="B877" s="12"/>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2"/>
      <c r="B878" s="12"/>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2"/>
      <c r="B879" s="12"/>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2"/>
      <c r="B880" s="12"/>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2"/>
      <c r="B881" s="12"/>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2"/>
      <c r="B882" s="12"/>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2"/>
      <c r="B883" s="12"/>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2"/>
      <c r="B884" s="12"/>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2"/>
      <c r="B885" s="12"/>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2"/>
      <c r="B886" s="12"/>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2"/>
      <c r="B887" s="12"/>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2"/>
      <c r="B888" s="12"/>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2"/>
      <c r="B889" s="12"/>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2"/>
      <c r="B890" s="12"/>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2"/>
      <c r="B891" s="12"/>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2"/>
      <c r="B892" s="12"/>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2"/>
      <c r="B893" s="12"/>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2"/>
      <c r="B894" s="12"/>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2"/>
      <c r="B895" s="12"/>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2"/>
      <c r="B896" s="12"/>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2"/>
      <c r="B897" s="12"/>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2"/>
      <c r="B898" s="12"/>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2"/>
      <c r="B899" s="12"/>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2"/>
      <c r="B900" s="12"/>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2"/>
      <c r="B901" s="12"/>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2"/>
      <c r="B902" s="12"/>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2"/>
      <c r="B903" s="12"/>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2"/>
      <c r="B904" s="12"/>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2"/>
      <c r="B905" s="12"/>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2"/>
      <c r="B906" s="12"/>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2"/>
      <c r="B907" s="12"/>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2"/>
      <c r="B908" s="12"/>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2"/>
      <c r="B909" s="12"/>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2"/>
      <c r="B910" s="12"/>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2"/>
      <c r="B911" s="12"/>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2"/>
      <c r="B912" s="12"/>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2"/>
      <c r="B913" s="12"/>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2"/>
      <c r="B914" s="12"/>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2"/>
      <c r="B915" s="12"/>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2"/>
      <c r="B916" s="12"/>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2"/>
      <c r="B917" s="12"/>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2"/>
      <c r="B918" s="12"/>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2"/>
      <c r="B919" s="12"/>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2"/>
      <c r="B920" s="12"/>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2"/>
      <c r="B921" s="12"/>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2"/>
      <c r="B922" s="12"/>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2"/>
      <c r="B923" s="12"/>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2"/>
      <c r="B924" s="12"/>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2"/>
      <c r="B925" s="12"/>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2"/>
      <c r="B926" s="12"/>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2"/>
      <c r="B927" s="12"/>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2"/>
      <c r="B928" s="12"/>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2"/>
      <c r="B929" s="12"/>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2"/>
      <c r="B930" s="12"/>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2"/>
      <c r="B931" s="12"/>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2"/>
      <c r="B932" s="12"/>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2"/>
      <c r="B933" s="12"/>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2"/>
      <c r="B934" s="12"/>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2"/>
      <c r="B935" s="12"/>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2"/>
      <c r="B936" s="12"/>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c r="A937" s="12"/>
      <c r="B937" s="12"/>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c r="A938" s="12"/>
      <c r="B938" s="12"/>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c r="A939" s="12"/>
      <c r="B939" s="12"/>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c r="A940" s="12"/>
      <c r="B940" s="12"/>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c r="A941" s="12"/>
      <c r="B941" s="12"/>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c r="A942" s="12"/>
      <c r="B942" s="12"/>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c r="A943" s="12"/>
      <c r="B943" s="12"/>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c r="A944" s="12"/>
      <c r="B944" s="12"/>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c r="A945" s="12"/>
      <c r="B945" s="12"/>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c r="A946" s="12"/>
      <c r="B946" s="12"/>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c r="A947" s="12"/>
      <c r="B947" s="12"/>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c r="A948" s="12"/>
      <c r="B948" s="12"/>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c r="A949" s="12"/>
      <c r="B949" s="12"/>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c r="A950" s="12"/>
      <c r="B950" s="12"/>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c r="A951" s="12"/>
      <c r="B951" s="12"/>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c r="A952" s="12"/>
      <c r="B952" s="12"/>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c r="A953" s="12"/>
      <c r="B953" s="12"/>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c r="A954" s="12"/>
      <c r="B954" s="12"/>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c r="A955" s="12"/>
      <c r="B955" s="12"/>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c r="A956" s="12"/>
      <c r="B956" s="12"/>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c r="A957" s="12"/>
      <c r="B957" s="12"/>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c r="A958" s="12"/>
      <c r="B958" s="12"/>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c r="A959" s="12"/>
      <c r="B959" s="12"/>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c r="A960" s="12"/>
      <c r="B960" s="12"/>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c r="A961" s="12"/>
      <c r="B961" s="12"/>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c r="A962" s="12"/>
      <c r="B962" s="12"/>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c r="A963" s="12"/>
      <c r="B963" s="12"/>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c r="A964" s="12"/>
      <c r="B964" s="12"/>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c r="A965" s="12"/>
      <c r="B965" s="12"/>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c r="A966" s="12"/>
      <c r="B966" s="12"/>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c r="A967" s="12"/>
      <c r="B967" s="12"/>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c r="A968" s="12"/>
      <c r="B968" s="12"/>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c r="A969" s="12"/>
      <c r="B969" s="12"/>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c r="A970" s="12"/>
      <c r="B970" s="12"/>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c r="A971" s="12"/>
      <c r="B971" s="12"/>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c r="A972" s="12"/>
      <c r="B972" s="12"/>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c r="A973" s="12"/>
      <c r="B973" s="12"/>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c r="A974" s="12"/>
      <c r="B974" s="12"/>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c r="A975" s="12"/>
      <c r="B975" s="12"/>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c r="A976" s="12"/>
      <c r="B976" s="12"/>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c r="A977" s="12"/>
      <c r="B977" s="12"/>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c r="A978" s="12"/>
      <c r="B978" s="12"/>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c r="A979" s="12"/>
      <c r="B979" s="12"/>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c r="A980" s="12"/>
      <c r="B980" s="12"/>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c r="A981" s="12"/>
      <c r="B981" s="12"/>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c r="A982" s="12"/>
      <c r="B982" s="12"/>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c r="A983" s="12"/>
      <c r="B983" s="12"/>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c r="A984" s="12"/>
      <c r="B984" s="12"/>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c r="A985" s="12"/>
      <c r="B985" s="12"/>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c r="A986" s="12"/>
      <c r="B986" s="12"/>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c r="A987" s="12"/>
      <c r="B987" s="12"/>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c r="A988" s="12"/>
      <c r="B988" s="12"/>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c r="A989" s="12"/>
      <c r="B989" s="12"/>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c r="A990" s="12"/>
      <c r="B990" s="12"/>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c r="A991" s="12"/>
      <c r="B991" s="12"/>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c r="A992" s="12"/>
      <c r="B992" s="12"/>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c r="A993" s="12"/>
      <c r="B993" s="12"/>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c r="A994" s="12"/>
      <c r="B994" s="12"/>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c r="A995" s="12"/>
      <c r="B995" s="12"/>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c r="A996" s="12"/>
      <c r="B996" s="12"/>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sheetData>
  <mergeCells count="3">
    <mergeCell ref="A8:B8"/>
    <mergeCell ref="A11:B11"/>
    <mergeCell ref="A17:B17"/>
  </mergeCells>
  <hyperlinks>
    <hyperlink r:id="rId2" location="heading=h.30j0zll" ref="A2"/>
    <hyperlink display="Sourhnná kalkulace" location="'Souhrnná kalkulace'!A1" ref="A9"/>
    <hyperlink display="I.: Výdaje na ambulantní péči" location="'Dílčí výpočet I. Ambulantní péč'!A1" ref="A12"/>
    <hyperlink display="II.: Výdaje na léčiva" location="'Dílčí výpočet II. Léčiva'!A1" ref="A13"/>
    <hyperlink display="III.: DALYs" location="'Dílčí výpočet III. DALYs'!A1" ref="A14"/>
    <hyperlink display="VI.: Ušlé příjmy v dospělosti" location="'Dílčí výpočet IV. Ušlé příjmy v'!A1" ref="A15"/>
    <hyperlink display="V.: Inflation adjustment " location="'Dílčí výpočet V. Inflation adju'!A1" ref="A16"/>
    <hyperlink display="I.: Naděje dožití" location="'Pomocná data I. Naděje dožití '!A1" ref="A18"/>
    <hyperlink display="II.: DALYs" location="'Pomocná data II. DALYs'!A1" ref="A19"/>
    <hyperlink display="III.: Referenční hodnoty ČP" location="'Pomocná data III. Referenční ho'!A1" ref="A20"/>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55.5"/>
    <col customWidth="1" min="2" max="2" width="24.63"/>
    <col customWidth="1" min="3" max="3" width="13.0"/>
    <col customWidth="1" min="4" max="4" width="55.0"/>
  </cols>
  <sheetData>
    <row r="1">
      <c r="A1" s="14" t="s">
        <v>29</v>
      </c>
      <c r="B1" s="15">
        <v>2022.0</v>
      </c>
      <c r="C1" s="16" t="s">
        <v>30</v>
      </c>
      <c r="D1" s="16" t="s">
        <v>31</v>
      </c>
      <c r="E1" s="16" t="s">
        <v>32</v>
      </c>
    </row>
    <row r="2">
      <c r="A2" s="17" t="s">
        <v>33</v>
      </c>
      <c r="B2" s="18">
        <v>120996.0</v>
      </c>
      <c r="C2" s="19" t="s">
        <v>34</v>
      </c>
      <c r="D2" s="20"/>
    </row>
    <row r="3">
      <c r="A3" s="21" t="s">
        <v>35</v>
      </c>
      <c r="B3" s="22">
        <v>0.1</v>
      </c>
      <c r="C3" s="23" t="s">
        <v>36</v>
      </c>
      <c r="D3" s="24"/>
      <c r="E3" s="25"/>
    </row>
    <row r="4" ht="38.25" customHeight="1">
      <c r="A4" s="18" t="s">
        <v>37</v>
      </c>
      <c r="B4" s="26">
        <f>B2*B3</f>
        <v>12099.6</v>
      </c>
      <c r="C4" s="18" t="s">
        <v>38</v>
      </c>
      <c r="D4" s="27" t="s">
        <v>39</v>
      </c>
      <c r="E4" s="28"/>
    </row>
    <row r="5">
      <c r="A5" s="16" t="s">
        <v>40</v>
      </c>
      <c r="B5" s="29"/>
      <c r="C5" s="30"/>
      <c r="D5" s="30"/>
      <c r="E5" s="30"/>
    </row>
    <row r="6">
      <c r="A6" s="31" t="s">
        <v>41</v>
      </c>
      <c r="B6" s="32"/>
      <c r="C6" s="33"/>
      <c r="D6" s="34"/>
      <c r="E6" s="35" t="s">
        <v>42</v>
      </c>
    </row>
    <row r="7">
      <c r="A7" s="36" t="s">
        <v>43</v>
      </c>
      <c r="B7" s="37">
        <f>'Dílčí výpočet I. Ambulantní péč'!B17</f>
        <v>2774.509805</v>
      </c>
      <c r="C7" s="36" t="s">
        <v>44</v>
      </c>
      <c r="D7" s="36"/>
      <c r="E7" s="38"/>
      <c r="F7" s="39"/>
      <c r="G7" s="39"/>
      <c r="H7" s="39"/>
      <c r="I7" s="39"/>
      <c r="J7" s="39"/>
      <c r="K7" s="39"/>
      <c r="L7" s="39"/>
      <c r="M7" s="39"/>
      <c r="N7" s="39"/>
      <c r="O7" s="39"/>
      <c r="P7" s="39"/>
      <c r="Q7" s="39"/>
      <c r="R7" s="39"/>
      <c r="S7" s="39"/>
      <c r="T7" s="39"/>
      <c r="U7" s="39"/>
      <c r="V7" s="39"/>
      <c r="W7" s="39"/>
      <c r="X7" s="39"/>
      <c r="Y7" s="39"/>
      <c r="Z7" s="39"/>
    </row>
    <row r="8">
      <c r="A8" s="36" t="s">
        <v>45</v>
      </c>
      <c r="B8" s="37">
        <f>'Dílčí výpočet I. Ambulantní péč'!B23</f>
        <v>4984524.149</v>
      </c>
      <c r="C8" s="36" t="s">
        <v>46</v>
      </c>
      <c r="D8" s="36"/>
      <c r="E8" s="38"/>
      <c r="F8" s="39"/>
      <c r="G8" s="39"/>
      <c r="H8" s="39"/>
      <c r="I8" s="39"/>
      <c r="J8" s="39"/>
      <c r="K8" s="39"/>
      <c r="L8" s="39"/>
      <c r="M8" s="39"/>
      <c r="N8" s="39"/>
      <c r="O8" s="39"/>
      <c r="P8" s="39"/>
      <c r="Q8" s="39"/>
      <c r="R8" s="39"/>
      <c r="S8" s="39"/>
      <c r="T8" s="39"/>
      <c r="U8" s="39"/>
      <c r="V8" s="39"/>
      <c r="W8" s="39"/>
      <c r="X8" s="39"/>
      <c r="Y8" s="39"/>
      <c r="Z8" s="39"/>
    </row>
    <row r="9">
      <c r="A9" s="40" t="s">
        <v>47</v>
      </c>
      <c r="B9" s="41">
        <f>'Dílčí výpočet I. Ambulantní péč'!B71</f>
        <v>7737601.887</v>
      </c>
      <c r="C9" s="36" t="s">
        <v>46</v>
      </c>
      <c r="D9" s="38"/>
      <c r="E9" s="38"/>
      <c r="F9" s="39"/>
      <c r="G9" s="39"/>
      <c r="H9" s="39"/>
      <c r="I9" s="39"/>
      <c r="J9" s="39"/>
      <c r="K9" s="39"/>
      <c r="L9" s="39"/>
      <c r="M9" s="39"/>
      <c r="N9" s="39"/>
      <c r="O9" s="39"/>
      <c r="P9" s="39"/>
      <c r="Q9" s="39"/>
      <c r="R9" s="39"/>
      <c r="S9" s="39"/>
      <c r="T9" s="39"/>
      <c r="U9" s="39"/>
      <c r="V9" s="39"/>
      <c r="W9" s="39"/>
      <c r="X9" s="39"/>
      <c r="Y9" s="39"/>
      <c r="Z9" s="39"/>
    </row>
    <row r="10">
      <c r="A10" s="42" t="s">
        <v>48</v>
      </c>
      <c r="B10" s="43">
        <f>'Dílčí výpočet I. Ambulantní péč'!B72</f>
        <v>12.72212604</v>
      </c>
      <c r="C10" s="42" t="s">
        <v>49</v>
      </c>
      <c r="D10" s="44"/>
      <c r="E10" s="45"/>
    </row>
    <row r="11">
      <c r="A11" s="31" t="s">
        <v>50</v>
      </c>
      <c r="B11" s="46"/>
      <c r="C11" s="34"/>
      <c r="D11" s="34"/>
      <c r="E11" s="35" t="s">
        <v>42</v>
      </c>
    </row>
    <row r="12">
      <c r="A12" s="36" t="s">
        <v>51</v>
      </c>
      <c r="B12" s="37">
        <f>'Dílčí výpočet II. Léčiva'!B16</f>
        <v>3259.863485</v>
      </c>
      <c r="C12" s="36" t="s">
        <v>46</v>
      </c>
      <c r="D12" s="36"/>
      <c r="E12" s="38"/>
      <c r="F12" s="39"/>
      <c r="G12" s="39"/>
      <c r="H12" s="39"/>
      <c r="I12" s="39"/>
      <c r="J12" s="39"/>
      <c r="K12" s="39"/>
      <c r="L12" s="39"/>
      <c r="M12" s="39"/>
      <c r="N12" s="39"/>
      <c r="O12" s="39"/>
      <c r="P12" s="39"/>
      <c r="Q12" s="39"/>
      <c r="R12" s="39"/>
      <c r="S12" s="39"/>
      <c r="T12" s="39"/>
      <c r="U12" s="39"/>
      <c r="V12" s="39"/>
      <c r="W12" s="39"/>
      <c r="X12" s="39"/>
      <c r="Y12" s="39"/>
      <c r="Z12" s="39"/>
    </row>
    <row r="13">
      <c r="A13" s="36" t="s">
        <v>52</v>
      </c>
      <c r="B13" s="41">
        <f>'Dílčí výpočet II. Léčiva'!B28</f>
        <v>5856482.552</v>
      </c>
      <c r="C13" s="36" t="s">
        <v>46</v>
      </c>
      <c r="D13" s="38"/>
      <c r="E13" s="47"/>
      <c r="F13" s="39"/>
      <c r="G13" s="39"/>
      <c r="H13" s="39"/>
      <c r="I13" s="39"/>
      <c r="J13" s="39"/>
      <c r="K13" s="39"/>
      <c r="L13" s="39"/>
      <c r="M13" s="39"/>
      <c r="N13" s="39"/>
      <c r="O13" s="39"/>
      <c r="P13" s="39"/>
      <c r="Q13" s="39"/>
      <c r="R13" s="39"/>
      <c r="S13" s="39"/>
      <c r="T13" s="39"/>
      <c r="U13" s="39"/>
      <c r="V13" s="39"/>
      <c r="W13" s="39"/>
      <c r="X13" s="39"/>
      <c r="Y13" s="39"/>
      <c r="Z13" s="39"/>
    </row>
    <row r="14">
      <c r="A14" s="40" t="s">
        <v>53</v>
      </c>
      <c r="B14" s="41">
        <f>'Dílčí výpočet II. Léčiva'!B75</f>
        <v>9468290.485</v>
      </c>
      <c r="C14" s="36" t="s">
        <v>46</v>
      </c>
      <c r="D14" s="38"/>
      <c r="E14" s="47"/>
      <c r="F14" s="39"/>
      <c r="G14" s="39"/>
      <c r="H14" s="39"/>
      <c r="I14" s="39"/>
      <c r="J14" s="39"/>
      <c r="K14" s="39"/>
      <c r="L14" s="39"/>
      <c r="M14" s="39"/>
      <c r="N14" s="39"/>
      <c r="O14" s="39"/>
      <c r="P14" s="39"/>
      <c r="Q14" s="39"/>
      <c r="R14" s="39"/>
      <c r="S14" s="39"/>
      <c r="T14" s="39"/>
      <c r="U14" s="39"/>
      <c r="V14" s="39"/>
      <c r="W14" s="39"/>
      <c r="X14" s="39"/>
      <c r="Y14" s="39"/>
      <c r="Z14" s="39"/>
    </row>
    <row r="15">
      <c r="A15" s="42" t="s">
        <v>54</v>
      </c>
      <c r="B15" s="43">
        <f>'Dílčí výpočet II. Léčiva'!B76</f>
        <v>15.32477304</v>
      </c>
      <c r="C15" s="42" t="s">
        <v>49</v>
      </c>
      <c r="D15" s="44"/>
      <c r="E15" s="48"/>
    </row>
    <row r="16">
      <c r="A16" s="31" t="s">
        <v>55</v>
      </c>
      <c r="B16" s="46"/>
      <c r="C16" s="34"/>
      <c r="D16" s="34"/>
      <c r="E16" s="49" t="s">
        <v>42</v>
      </c>
    </row>
    <row r="17">
      <c r="A17" s="36" t="s">
        <v>56</v>
      </c>
      <c r="B17" s="37">
        <f>'Dílčí výpočet III. DALYs'!B14</f>
        <v>2856187.165</v>
      </c>
      <c r="C17" s="36" t="s">
        <v>46</v>
      </c>
      <c r="D17" s="36"/>
      <c r="E17" s="38"/>
      <c r="F17" s="39"/>
      <c r="G17" s="39"/>
      <c r="H17" s="39"/>
      <c r="I17" s="39"/>
      <c r="J17" s="39"/>
      <c r="K17" s="39"/>
      <c r="L17" s="39"/>
      <c r="M17" s="39"/>
      <c r="N17" s="39"/>
      <c r="O17" s="39"/>
      <c r="P17" s="39"/>
      <c r="Q17" s="39"/>
      <c r="R17" s="39"/>
      <c r="S17" s="39"/>
      <c r="T17" s="39"/>
      <c r="U17" s="39"/>
      <c r="V17" s="39"/>
      <c r="W17" s="39"/>
      <c r="X17" s="39"/>
      <c r="Y17" s="39"/>
      <c r="Z17" s="39"/>
    </row>
    <row r="18">
      <c r="A18" s="36" t="s">
        <v>57</v>
      </c>
      <c r="B18" s="37">
        <f>'Dílčí výpočet III. DALYs'!B21</f>
        <v>0.02850672098</v>
      </c>
      <c r="C18" s="36" t="s">
        <v>58</v>
      </c>
      <c r="D18" s="36"/>
      <c r="E18" s="38"/>
      <c r="F18" s="39"/>
      <c r="G18" s="39"/>
      <c r="H18" s="39"/>
      <c r="I18" s="39"/>
      <c r="J18" s="39"/>
      <c r="K18" s="39"/>
      <c r="L18" s="39"/>
      <c r="M18" s="39"/>
      <c r="N18" s="39"/>
      <c r="O18" s="39"/>
      <c r="P18" s="39"/>
      <c r="Q18" s="39"/>
      <c r="R18" s="39"/>
      <c r="S18" s="39"/>
      <c r="T18" s="39"/>
      <c r="U18" s="39"/>
      <c r="V18" s="39"/>
      <c r="W18" s="39"/>
      <c r="X18" s="39"/>
      <c r="Y18" s="39"/>
      <c r="Z18" s="39"/>
    </row>
    <row r="19">
      <c r="A19" s="36" t="s">
        <v>59</v>
      </c>
      <c r="B19" s="41">
        <f>'Dílčí výpočet III. DALYs'!B28</f>
        <v>1592.040865</v>
      </c>
      <c r="C19" s="36" t="s">
        <v>58</v>
      </c>
      <c r="D19" s="38"/>
      <c r="E19" s="47"/>
      <c r="F19" s="39"/>
      <c r="G19" s="39"/>
      <c r="H19" s="39"/>
      <c r="I19" s="39"/>
      <c r="J19" s="39"/>
      <c r="K19" s="39"/>
      <c r="L19" s="39"/>
      <c r="M19" s="39"/>
      <c r="N19" s="39"/>
      <c r="O19" s="39"/>
      <c r="P19" s="39"/>
      <c r="Q19" s="39"/>
      <c r="R19" s="39"/>
      <c r="S19" s="39"/>
      <c r="T19" s="39"/>
      <c r="U19" s="39"/>
      <c r="V19" s="39"/>
      <c r="W19" s="39"/>
      <c r="X19" s="39"/>
      <c r="Y19" s="39"/>
      <c r="Z19" s="39"/>
    </row>
    <row r="20">
      <c r="A20" s="36" t="s">
        <v>60</v>
      </c>
      <c r="B20" s="41">
        <f>'Dílčí výpočet III. DALYs'!B30</f>
        <v>4547.166683</v>
      </c>
      <c r="C20" s="36" t="s">
        <v>49</v>
      </c>
      <c r="D20" s="38"/>
      <c r="E20" s="38"/>
      <c r="F20" s="39"/>
      <c r="G20" s="39"/>
      <c r="H20" s="39"/>
      <c r="I20" s="39"/>
      <c r="J20" s="39"/>
      <c r="K20" s="39"/>
      <c r="L20" s="39"/>
      <c r="M20" s="39"/>
      <c r="N20" s="39"/>
      <c r="O20" s="39"/>
      <c r="P20" s="39"/>
      <c r="Q20" s="39"/>
      <c r="R20" s="39"/>
      <c r="S20" s="39"/>
      <c r="T20" s="39"/>
      <c r="U20" s="39"/>
      <c r="V20" s="39"/>
      <c r="W20" s="39"/>
      <c r="X20" s="39"/>
      <c r="Y20" s="39"/>
      <c r="Z20" s="39"/>
    </row>
    <row r="21">
      <c r="A21" s="40" t="s">
        <v>61</v>
      </c>
      <c r="B21" s="41">
        <f>'Dílčí výpočet III. DALYs'!B84</f>
        <v>2608.936832</v>
      </c>
      <c r="C21" s="36" t="s">
        <v>58</v>
      </c>
      <c r="D21" s="38"/>
      <c r="E21" s="38"/>
      <c r="F21" s="39"/>
      <c r="G21" s="39"/>
      <c r="H21" s="39"/>
      <c r="I21" s="39"/>
      <c r="J21" s="39"/>
      <c r="K21" s="39"/>
      <c r="L21" s="39"/>
      <c r="M21" s="39"/>
      <c r="N21" s="39"/>
      <c r="O21" s="39"/>
      <c r="P21" s="39"/>
      <c r="Q21" s="39"/>
      <c r="R21" s="39"/>
      <c r="S21" s="39"/>
      <c r="T21" s="39"/>
      <c r="U21" s="39"/>
      <c r="V21" s="39"/>
      <c r="W21" s="39"/>
      <c r="X21" s="39"/>
      <c r="Y21" s="39"/>
      <c r="Z21" s="39"/>
    </row>
    <row r="22">
      <c r="A22" s="36" t="s">
        <v>62</v>
      </c>
      <c r="B22" s="41">
        <f>'Dílčí výpočet III. DALYs'!B86</f>
        <v>7451.611894</v>
      </c>
      <c r="C22" s="36" t="s">
        <v>49</v>
      </c>
      <c r="D22" s="38"/>
      <c r="E22" s="38"/>
      <c r="F22" s="39"/>
      <c r="G22" s="39"/>
      <c r="H22" s="39"/>
      <c r="I22" s="39"/>
      <c r="J22" s="39"/>
      <c r="K22" s="39"/>
      <c r="L22" s="39"/>
      <c r="M22" s="39"/>
      <c r="N22" s="39"/>
      <c r="O22" s="39"/>
      <c r="P22" s="39"/>
      <c r="Q22" s="39"/>
      <c r="R22" s="39"/>
      <c r="S22" s="39"/>
      <c r="T22" s="39"/>
      <c r="U22" s="39"/>
      <c r="V22" s="39"/>
      <c r="W22" s="39"/>
      <c r="X22" s="39"/>
      <c r="Y22" s="39"/>
      <c r="Z22" s="39"/>
    </row>
    <row r="23">
      <c r="A23" s="42" t="s">
        <v>63</v>
      </c>
      <c r="B23" s="43">
        <f>'Dílčí výpočet III. DALYs'!B87</f>
        <v>11998.77858</v>
      </c>
      <c r="C23" s="42" t="s">
        <v>49</v>
      </c>
      <c r="D23" s="44"/>
      <c r="E23" s="44"/>
    </row>
    <row r="24">
      <c r="A24" s="31" t="s">
        <v>64</v>
      </c>
      <c r="B24" s="32"/>
      <c r="C24" s="33"/>
      <c r="D24" s="34"/>
      <c r="E24" s="49" t="s">
        <v>65</v>
      </c>
    </row>
    <row r="25">
      <c r="A25" s="36" t="s">
        <v>66</v>
      </c>
      <c r="B25" s="37">
        <f>'Dílčí výpočet IV. Ušlé příjmy v'!B12</f>
        <v>58085.256</v>
      </c>
      <c r="C25" s="36" t="s">
        <v>46</v>
      </c>
      <c r="D25" s="36"/>
      <c r="E25" s="38"/>
      <c r="F25" s="39"/>
      <c r="G25" s="39"/>
      <c r="H25" s="39"/>
      <c r="I25" s="39"/>
      <c r="J25" s="39"/>
      <c r="K25" s="39"/>
      <c r="L25" s="39"/>
      <c r="M25" s="39"/>
      <c r="N25" s="39"/>
      <c r="O25" s="39"/>
      <c r="P25" s="39"/>
      <c r="Q25" s="39"/>
      <c r="R25" s="39"/>
      <c r="S25" s="39"/>
      <c r="T25" s="39"/>
      <c r="U25" s="39"/>
      <c r="V25" s="39"/>
      <c r="W25" s="39"/>
      <c r="X25" s="39"/>
      <c r="Y25" s="39"/>
      <c r="Z25" s="39"/>
    </row>
    <row r="26">
      <c r="A26" s="40" t="s">
        <v>67</v>
      </c>
      <c r="B26" s="41">
        <f>'Dílčí výpočet IV. Ušlé příjmy v'!B16</f>
        <v>41356.70227</v>
      </c>
      <c r="C26" s="36" t="s">
        <v>46</v>
      </c>
      <c r="D26" s="38"/>
      <c r="E26" s="38"/>
      <c r="F26" s="39"/>
      <c r="G26" s="39"/>
      <c r="H26" s="39"/>
      <c r="I26" s="39"/>
      <c r="J26" s="39"/>
      <c r="K26" s="39"/>
      <c r="L26" s="39"/>
      <c r="M26" s="39"/>
      <c r="N26" s="39"/>
      <c r="O26" s="39"/>
      <c r="P26" s="39"/>
      <c r="Q26" s="39"/>
      <c r="R26" s="39"/>
      <c r="S26" s="39"/>
      <c r="T26" s="39"/>
      <c r="U26" s="39"/>
      <c r="V26" s="39"/>
      <c r="W26" s="39"/>
      <c r="X26" s="39"/>
      <c r="Y26" s="39"/>
      <c r="Z26" s="39"/>
    </row>
    <row r="27">
      <c r="A27" s="40" t="s">
        <v>68</v>
      </c>
      <c r="B27" s="41">
        <f>'Dílčí výpočet IV. Ušlé příjmy v'!B17</f>
        <v>200742.6447</v>
      </c>
      <c r="C27" s="36" t="s">
        <v>46</v>
      </c>
      <c r="D27" s="38"/>
      <c r="E27" s="38"/>
      <c r="F27" s="39"/>
      <c r="G27" s="39"/>
      <c r="H27" s="39"/>
      <c r="I27" s="39"/>
      <c r="J27" s="39"/>
      <c r="K27" s="39"/>
      <c r="L27" s="39"/>
      <c r="M27" s="39"/>
      <c r="N27" s="39"/>
      <c r="O27" s="39"/>
      <c r="P27" s="39"/>
      <c r="Q27" s="39"/>
      <c r="R27" s="39"/>
      <c r="S27" s="39"/>
      <c r="T27" s="39"/>
      <c r="U27" s="39"/>
      <c r="V27" s="39"/>
      <c r="W27" s="39"/>
      <c r="X27" s="39"/>
      <c r="Y27" s="39"/>
      <c r="Z27" s="39"/>
    </row>
    <row r="28">
      <c r="A28" s="40" t="s">
        <v>69</v>
      </c>
      <c r="B28" s="41">
        <f>'Dílčí výpočet IV. Ušlé příjmy v'!B62</f>
        <v>4863223.8</v>
      </c>
      <c r="C28" s="36" t="s">
        <v>46</v>
      </c>
      <c r="D28" s="38"/>
      <c r="E28" s="38"/>
      <c r="F28" s="39"/>
      <c r="G28" s="39"/>
      <c r="H28" s="39"/>
      <c r="I28" s="39"/>
      <c r="J28" s="39"/>
      <c r="K28" s="39"/>
      <c r="L28" s="39"/>
      <c r="M28" s="39"/>
      <c r="N28" s="39"/>
      <c r="O28" s="39"/>
      <c r="P28" s="39"/>
      <c r="Q28" s="39"/>
      <c r="R28" s="39"/>
      <c r="S28" s="39"/>
      <c r="T28" s="39"/>
      <c r="U28" s="39"/>
      <c r="V28" s="39"/>
      <c r="W28" s="39"/>
      <c r="X28" s="39"/>
      <c r="Y28" s="39"/>
      <c r="Z28" s="39"/>
    </row>
    <row r="29">
      <c r="A29" s="42" t="s">
        <v>70</v>
      </c>
      <c r="B29" s="43">
        <f>'Dílčí výpočet IV. Ušlé příjmy v'!B63</f>
        <v>58843.06269</v>
      </c>
      <c r="C29" s="42" t="s">
        <v>49</v>
      </c>
      <c r="D29" s="44"/>
      <c r="E29" s="45"/>
    </row>
    <row r="30">
      <c r="A30" s="50" t="s">
        <v>71</v>
      </c>
      <c r="B30" s="51">
        <f>B10+B15+B23+B29</f>
        <v>70869.88817</v>
      </c>
      <c r="C30" s="50" t="s">
        <v>49</v>
      </c>
      <c r="D30" s="52"/>
      <c r="E30" s="53"/>
    </row>
    <row r="31">
      <c r="A31" s="54"/>
      <c r="B31" s="55"/>
      <c r="C31" s="54"/>
      <c r="D31" s="56"/>
      <c r="E31" s="57"/>
    </row>
    <row r="32">
      <c r="A32" s="58"/>
      <c r="B32" s="59"/>
      <c r="C32" s="56"/>
      <c r="D32" s="56"/>
      <c r="E32" s="56"/>
    </row>
    <row r="33">
      <c r="A33" s="54"/>
      <c r="B33" s="55"/>
      <c r="C33" s="54"/>
      <c r="D33" s="54"/>
      <c r="E33" s="56"/>
    </row>
    <row r="34">
      <c r="A34" s="54"/>
      <c r="B34" s="55"/>
      <c r="C34" s="54"/>
      <c r="D34" s="56"/>
      <c r="E34" s="57"/>
    </row>
    <row r="35">
      <c r="A35" s="54"/>
      <c r="B35" s="55"/>
      <c r="C35" s="54"/>
      <c r="D35" s="56"/>
      <c r="E35" s="57"/>
    </row>
    <row r="36">
      <c r="A36" s="54"/>
      <c r="B36" s="55"/>
      <c r="C36" s="54"/>
      <c r="D36" s="56"/>
      <c r="E36" s="57"/>
    </row>
    <row r="37">
      <c r="A37" s="54"/>
      <c r="B37" s="55"/>
      <c r="C37" s="54"/>
      <c r="D37" s="56"/>
      <c r="E37" s="57"/>
    </row>
    <row r="38">
      <c r="A38" s="54"/>
      <c r="B38" s="55"/>
      <c r="C38" s="54"/>
      <c r="D38" s="56"/>
      <c r="E38" s="57"/>
    </row>
    <row r="39">
      <c r="A39" s="54"/>
      <c r="B39" s="55"/>
      <c r="C39" s="54"/>
      <c r="D39" s="56"/>
      <c r="E39" s="57"/>
    </row>
    <row r="40">
      <c r="A40" s="58"/>
      <c r="B40" s="59"/>
      <c r="C40" s="56"/>
      <c r="D40" s="56"/>
      <c r="E40" s="56"/>
    </row>
    <row r="41">
      <c r="A41" s="54"/>
      <c r="B41" s="60"/>
      <c r="C41" s="54"/>
      <c r="D41" s="54"/>
      <c r="E41" s="56"/>
    </row>
    <row r="42">
      <c r="A42" s="54"/>
      <c r="B42" s="55"/>
      <c r="C42" s="54"/>
      <c r="D42" s="56"/>
      <c r="E42" s="57"/>
    </row>
    <row r="43">
      <c r="A43" s="54"/>
      <c r="B43" s="55"/>
      <c r="C43" s="54"/>
      <c r="D43" s="56"/>
      <c r="E43" s="57"/>
    </row>
    <row r="44">
      <c r="A44" s="54"/>
      <c r="B44" s="55"/>
      <c r="C44" s="54"/>
      <c r="D44" s="56"/>
      <c r="E44" s="57"/>
    </row>
    <row r="45">
      <c r="A45" s="54"/>
      <c r="B45" s="55"/>
      <c r="C45" s="54"/>
      <c r="D45" s="56"/>
      <c r="E45" s="57"/>
    </row>
    <row r="46">
      <c r="A46" s="54"/>
      <c r="B46" s="55"/>
      <c r="C46" s="54"/>
      <c r="D46" s="56"/>
      <c r="E46" s="57"/>
    </row>
    <row r="47">
      <c r="A47" s="54"/>
      <c r="B47" s="55"/>
      <c r="C47" s="54"/>
      <c r="D47" s="56"/>
      <c r="E47" s="57"/>
    </row>
    <row r="48">
      <c r="A48" s="61"/>
      <c r="B48" s="61"/>
      <c r="C48" s="61"/>
      <c r="D48" s="61"/>
      <c r="E48" s="61"/>
    </row>
    <row r="49">
      <c r="A49" s="61"/>
      <c r="B49" s="61"/>
      <c r="C49" s="61"/>
      <c r="D49" s="61"/>
      <c r="E49" s="61"/>
    </row>
  </sheetData>
  <hyperlinks>
    <hyperlink r:id="rId1" ref="C2"/>
    <hyperlink r:id="rId2" ref="C3"/>
    <hyperlink display="Viz sheet " location="'Dílčí výpočet I. Ambulantní péč'!A1" ref="E6"/>
    <hyperlink display="Viz sheet " location="'Dílčí výpočet II. Léčiva'!A1" ref="E11"/>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70.38"/>
    <col customWidth="1" min="3" max="3" width="51.5"/>
  </cols>
  <sheetData>
    <row r="1" ht="15.75" customHeight="1">
      <c r="A1" s="16"/>
      <c r="B1" s="62" t="s">
        <v>72</v>
      </c>
      <c r="C1" s="62" t="s">
        <v>31</v>
      </c>
      <c r="D1" s="30"/>
    </row>
    <row r="2">
      <c r="A2" s="63">
        <v>1.0</v>
      </c>
      <c r="B2" s="64" t="s">
        <v>73</v>
      </c>
      <c r="C2" s="65" t="s">
        <v>74</v>
      </c>
    </row>
    <row r="3">
      <c r="A3" s="63">
        <v>2.0</v>
      </c>
      <c r="B3" s="64" t="s">
        <v>75</v>
      </c>
      <c r="C3" s="65" t="s">
        <v>76</v>
      </c>
    </row>
    <row r="4">
      <c r="A4" s="63">
        <v>3.0</v>
      </c>
      <c r="B4" s="64" t="s">
        <v>77</v>
      </c>
      <c r="C4" s="65" t="s">
        <v>78</v>
      </c>
    </row>
    <row r="5">
      <c r="A5" s="16"/>
      <c r="B5" s="62" t="s">
        <v>79</v>
      </c>
      <c r="C5" s="62" t="s">
        <v>31</v>
      </c>
      <c r="D5" s="30"/>
    </row>
    <row r="6">
      <c r="A6" s="63">
        <v>1.0</v>
      </c>
      <c r="B6" s="64" t="s">
        <v>80</v>
      </c>
      <c r="C6" s="66" t="s">
        <v>81</v>
      </c>
    </row>
    <row r="7">
      <c r="A7" s="63">
        <v>2.0</v>
      </c>
      <c r="B7" s="64" t="s">
        <v>82</v>
      </c>
      <c r="C7" s="66" t="s">
        <v>83</v>
      </c>
    </row>
    <row r="8">
      <c r="A8" s="63">
        <v>3.0</v>
      </c>
      <c r="B8" s="64" t="s">
        <v>84</v>
      </c>
      <c r="C8" s="66" t="s">
        <v>85</v>
      </c>
    </row>
    <row r="9">
      <c r="B9" s="67" t="s">
        <v>86</v>
      </c>
      <c r="C9" s="68"/>
    </row>
    <row r="10">
      <c r="B10" s="68"/>
      <c r="C10" s="68"/>
    </row>
    <row r="11">
      <c r="B11" s="68"/>
      <c r="C11" s="68"/>
    </row>
    <row r="12">
      <c r="B12" s="68"/>
      <c r="C12" s="68"/>
    </row>
    <row r="13">
      <c r="B13" s="68"/>
      <c r="C13" s="68"/>
    </row>
    <row r="14">
      <c r="B14" s="68"/>
      <c r="C14" s="68"/>
    </row>
    <row r="15">
      <c r="B15" s="68"/>
      <c r="C15" s="68"/>
    </row>
    <row r="16">
      <c r="B16" s="68"/>
      <c r="C16" s="68"/>
    </row>
    <row r="17">
      <c r="B17" s="68"/>
      <c r="C17" s="68"/>
    </row>
    <row r="18">
      <c r="B18" s="68"/>
      <c r="C18" s="68"/>
    </row>
    <row r="19">
      <c r="B19" s="68"/>
      <c r="C19" s="68"/>
    </row>
    <row r="20">
      <c r="B20" s="68"/>
      <c r="C20" s="68"/>
    </row>
    <row r="21">
      <c r="B21" s="68"/>
      <c r="C21" s="68"/>
    </row>
    <row r="22">
      <c r="B22" s="68"/>
      <c r="C22" s="68"/>
    </row>
    <row r="23">
      <c r="B23" s="68"/>
      <c r="C23" s="68"/>
    </row>
    <row r="24">
      <c r="B24" s="68"/>
      <c r="C24" s="68"/>
    </row>
    <row r="25">
      <c r="B25" s="68"/>
      <c r="C25" s="68"/>
    </row>
    <row r="26">
      <c r="B26" s="68"/>
      <c r="C26" s="68"/>
    </row>
    <row r="27">
      <c r="B27" s="68"/>
      <c r="C27" s="68"/>
    </row>
    <row r="28">
      <c r="B28" s="68"/>
      <c r="C28" s="68"/>
    </row>
    <row r="29">
      <c r="B29" s="68"/>
      <c r="C29" s="68"/>
    </row>
    <row r="30">
      <c r="B30" s="68"/>
      <c r="C30" s="68"/>
    </row>
    <row r="31">
      <c r="B31" s="68"/>
      <c r="C31" s="68"/>
    </row>
    <row r="32">
      <c r="B32" s="68"/>
      <c r="C32" s="68"/>
    </row>
    <row r="33">
      <c r="B33" s="68"/>
      <c r="C33" s="68"/>
    </row>
    <row r="34">
      <c r="B34" s="68"/>
      <c r="C34" s="68"/>
    </row>
    <row r="35">
      <c r="B35" s="68"/>
      <c r="C35" s="68"/>
    </row>
    <row r="36">
      <c r="B36" s="68"/>
      <c r="C36" s="68"/>
    </row>
    <row r="37">
      <c r="B37" s="68"/>
      <c r="C37" s="68"/>
    </row>
    <row r="38">
      <c r="B38" s="68"/>
      <c r="C38" s="68"/>
    </row>
    <row r="39">
      <c r="B39" s="68"/>
      <c r="C39" s="68"/>
    </row>
    <row r="40">
      <c r="B40" s="68"/>
      <c r="C40" s="68"/>
    </row>
    <row r="41">
      <c r="B41" s="68"/>
      <c r="C41" s="68"/>
    </row>
    <row r="42">
      <c r="B42" s="68"/>
      <c r="C42" s="68"/>
    </row>
    <row r="43">
      <c r="B43" s="68"/>
      <c r="C43" s="68"/>
    </row>
    <row r="44">
      <c r="B44" s="68"/>
      <c r="C44" s="68"/>
    </row>
    <row r="45">
      <c r="B45" s="68"/>
      <c r="C45" s="68"/>
    </row>
    <row r="46">
      <c r="B46" s="68"/>
      <c r="C46" s="68"/>
    </row>
    <row r="47">
      <c r="B47" s="68"/>
      <c r="C47" s="68"/>
    </row>
    <row r="48">
      <c r="B48" s="68"/>
      <c r="C48" s="68"/>
    </row>
    <row r="49">
      <c r="B49" s="68"/>
      <c r="C49" s="68"/>
    </row>
    <row r="50">
      <c r="B50" s="68"/>
      <c r="C50" s="68"/>
    </row>
    <row r="51">
      <c r="B51" s="68"/>
      <c r="C51" s="68"/>
    </row>
    <row r="52">
      <c r="B52" s="68"/>
      <c r="C52" s="68"/>
    </row>
    <row r="53">
      <c r="B53" s="68"/>
      <c r="C53" s="68"/>
    </row>
    <row r="54">
      <c r="B54" s="68"/>
      <c r="C54" s="68"/>
    </row>
    <row r="55">
      <c r="B55" s="68"/>
      <c r="C55" s="68"/>
    </row>
    <row r="56">
      <c r="B56" s="68"/>
      <c r="C56" s="68"/>
    </row>
    <row r="57">
      <c r="B57" s="68"/>
      <c r="C57" s="68"/>
    </row>
    <row r="58">
      <c r="B58" s="68"/>
      <c r="C58" s="68"/>
    </row>
    <row r="59">
      <c r="B59" s="68"/>
      <c r="C59" s="68"/>
    </row>
    <row r="60">
      <c r="B60" s="68"/>
      <c r="C60" s="68"/>
    </row>
    <row r="61">
      <c r="B61" s="68"/>
      <c r="C61" s="68"/>
    </row>
    <row r="62">
      <c r="B62" s="68"/>
      <c r="C62" s="68"/>
    </row>
    <row r="63">
      <c r="B63" s="68"/>
      <c r="C63" s="68"/>
    </row>
    <row r="64">
      <c r="B64" s="68"/>
      <c r="C64" s="68"/>
    </row>
    <row r="65">
      <c r="B65" s="68"/>
      <c r="C65" s="68"/>
    </row>
    <row r="66">
      <c r="B66" s="68"/>
      <c r="C66" s="68"/>
    </row>
    <row r="67">
      <c r="B67" s="68"/>
      <c r="C67" s="68"/>
    </row>
    <row r="68">
      <c r="B68" s="68"/>
      <c r="C68" s="68"/>
    </row>
    <row r="69">
      <c r="B69" s="68"/>
      <c r="C69" s="68"/>
    </row>
    <row r="70">
      <c r="B70" s="68"/>
      <c r="C70" s="68"/>
    </row>
    <row r="71">
      <c r="B71" s="68"/>
      <c r="C71" s="68"/>
    </row>
    <row r="72">
      <c r="B72" s="68"/>
      <c r="C72" s="68"/>
    </row>
    <row r="73">
      <c r="B73" s="68"/>
      <c r="C73" s="68"/>
    </row>
    <row r="74">
      <c r="B74" s="68"/>
      <c r="C74" s="68"/>
    </row>
    <row r="75">
      <c r="B75" s="68"/>
      <c r="C75" s="68"/>
    </row>
    <row r="76">
      <c r="B76" s="68"/>
      <c r="C76" s="68"/>
    </row>
    <row r="77">
      <c r="B77" s="68"/>
      <c r="C77" s="68"/>
    </row>
    <row r="78">
      <c r="B78" s="68"/>
      <c r="C78" s="68"/>
    </row>
    <row r="79">
      <c r="B79" s="68"/>
      <c r="C79" s="68"/>
    </row>
    <row r="80">
      <c r="B80" s="68"/>
      <c r="C80" s="68"/>
    </row>
    <row r="81">
      <c r="B81" s="68"/>
      <c r="C81" s="68"/>
    </row>
    <row r="82">
      <c r="B82" s="68"/>
      <c r="C82" s="68"/>
    </row>
    <row r="83">
      <c r="B83" s="68"/>
      <c r="C83" s="68"/>
    </row>
    <row r="84">
      <c r="B84" s="68"/>
      <c r="C84" s="68"/>
    </row>
    <row r="85">
      <c r="B85" s="68"/>
      <c r="C85" s="68"/>
    </row>
    <row r="86">
      <c r="B86" s="68"/>
      <c r="C86" s="68"/>
    </row>
    <row r="87">
      <c r="B87" s="68"/>
      <c r="C87" s="68"/>
    </row>
    <row r="88">
      <c r="B88" s="68"/>
      <c r="C88" s="68"/>
    </row>
    <row r="89">
      <c r="B89" s="68"/>
      <c r="C89" s="68"/>
    </row>
    <row r="90">
      <c r="B90" s="68"/>
      <c r="C90" s="68"/>
    </row>
    <row r="91">
      <c r="B91" s="68"/>
      <c r="C91" s="68"/>
    </row>
    <row r="92">
      <c r="B92" s="68"/>
      <c r="C92" s="68"/>
    </row>
    <row r="93">
      <c r="B93" s="68"/>
      <c r="C93" s="68"/>
    </row>
    <row r="94">
      <c r="B94" s="68"/>
      <c r="C94" s="68"/>
    </row>
    <row r="95">
      <c r="B95" s="68"/>
      <c r="C95" s="68"/>
    </row>
    <row r="96">
      <c r="B96" s="68"/>
      <c r="C96" s="68"/>
    </row>
    <row r="97">
      <c r="B97" s="68"/>
      <c r="C97" s="68"/>
    </row>
    <row r="98">
      <c r="B98" s="68"/>
      <c r="C98" s="68"/>
    </row>
    <row r="99">
      <c r="B99" s="68"/>
      <c r="C99" s="68"/>
    </row>
    <row r="100">
      <c r="B100" s="68"/>
      <c r="C100" s="68"/>
    </row>
    <row r="101">
      <c r="B101" s="68"/>
      <c r="C101" s="68"/>
    </row>
    <row r="102">
      <c r="B102" s="68"/>
      <c r="C102" s="68"/>
    </row>
    <row r="103">
      <c r="B103" s="68"/>
      <c r="C103" s="68"/>
    </row>
    <row r="104">
      <c r="B104" s="68"/>
      <c r="C104" s="68"/>
    </row>
    <row r="105">
      <c r="B105" s="68"/>
      <c r="C105" s="68"/>
    </row>
    <row r="106">
      <c r="B106" s="68"/>
      <c r="C106" s="68"/>
    </row>
    <row r="107">
      <c r="B107" s="68"/>
      <c r="C107" s="68"/>
    </row>
    <row r="108">
      <c r="B108" s="68"/>
      <c r="C108" s="68"/>
    </row>
    <row r="109">
      <c r="B109" s="68"/>
      <c r="C109" s="68"/>
    </row>
    <row r="110">
      <c r="B110" s="68"/>
      <c r="C110" s="68"/>
    </row>
    <row r="111">
      <c r="B111" s="68"/>
      <c r="C111" s="68"/>
    </row>
    <row r="112">
      <c r="B112" s="68"/>
      <c r="C112" s="68"/>
    </row>
    <row r="113">
      <c r="B113" s="68"/>
      <c r="C113" s="68"/>
    </row>
    <row r="114">
      <c r="B114" s="68"/>
      <c r="C114" s="68"/>
    </row>
    <row r="115">
      <c r="B115" s="68"/>
      <c r="C115" s="68"/>
    </row>
    <row r="116">
      <c r="B116" s="68"/>
      <c r="C116" s="68"/>
    </row>
    <row r="117">
      <c r="B117" s="68"/>
      <c r="C117" s="68"/>
    </row>
    <row r="118">
      <c r="B118" s="68"/>
      <c r="C118" s="68"/>
    </row>
    <row r="119">
      <c r="B119" s="68"/>
      <c r="C119" s="68"/>
    </row>
    <row r="120">
      <c r="B120" s="68"/>
      <c r="C120" s="68"/>
    </row>
    <row r="121">
      <c r="B121" s="68"/>
      <c r="C121" s="68"/>
    </row>
    <row r="122">
      <c r="B122" s="68"/>
      <c r="C122" s="68"/>
    </row>
    <row r="123">
      <c r="B123" s="68"/>
      <c r="C123" s="68"/>
    </row>
    <row r="124">
      <c r="B124" s="68"/>
      <c r="C124" s="68"/>
    </row>
    <row r="125">
      <c r="B125" s="68"/>
      <c r="C125" s="68"/>
    </row>
    <row r="126">
      <c r="B126" s="68"/>
      <c r="C126" s="68"/>
    </row>
    <row r="127">
      <c r="B127" s="68"/>
      <c r="C127" s="68"/>
    </row>
    <row r="128">
      <c r="B128" s="68"/>
      <c r="C128" s="68"/>
    </row>
    <row r="129">
      <c r="B129" s="68"/>
      <c r="C129" s="68"/>
    </row>
    <row r="130">
      <c r="B130" s="68"/>
      <c r="C130" s="68"/>
    </row>
    <row r="131">
      <c r="B131" s="68"/>
      <c r="C131" s="68"/>
    </row>
    <row r="132">
      <c r="B132" s="68"/>
      <c r="C132" s="68"/>
    </row>
    <row r="133">
      <c r="B133" s="68"/>
      <c r="C133" s="68"/>
    </row>
    <row r="134">
      <c r="B134" s="68"/>
      <c r="C134" s="68"/>
    </row>
    <row r="135">
      <c r="B135" s="68"/>
      <c r="C135" s="68"/>
    </row>
    <row r="136">
      <c r="B136" s="68"/>
      <c r="C136" s="68"/>
    </row>
    <row r="137">
      <c r="B137" s="68"/>
      <c r="C137" s="68"/>
    </row>
    <row r="138">
      <c r="B138" s="68"/>
      <c r="C138" s="68"/>
    </row>
    <row r="139">
      <c r="B139" s="68"/>
      <c r="C139" s="68"/>
    </row>
    <row r="140">
      <c r="B140" s="68"/>
      <c r="C140" s="68"/>
    </row>
    <row r="141">
      <c r="B141" s="68"/>
      <c r="C141" s="68"/>
    </row>
    <row r="142">
      <c r="B142" s="68"/>
      <c r="C142" s="68"/>
    </row>
    <row r="143">
      <c r="B143" s="68"/>
      <c r="C143" s="68"/>
    </row>
    <row r="144">
      <c r="B144" s="68"/>
      <c r="C144" s="68"/>
    </row>
    <row r="145">
      <c r="B145" s="68"/>
      <c r="C145" s="68"/>
    </row>
    <row r="146">
      <c r="B146" s="68"/>
      <c r="C146" s="68"/>
    </row>
    <row r="147">
      <c r="B147" s="68"/>
      <c r="C147" s="68"/>
    </row>
    <row r="148">
      <c r="B148" s="68"/>
      <c r="C148" s="68"/>
    </row>
    <row r="149">
      <c r="B149" s="68"/>
      <c r="C149" s="68"/>
    </row>
    <row r="150">
      <c r="B150" s="68"/>
      <c r="C150" s="68"/>
    </row>
    <row r="151">
      <c r="B151" s="68"/>
      <c r="C151" s="68"/>
    </row>
    <row r="152">
      <c r="B152" s="68"/>
      <c r="C152" s="68"/>
    </row>
    <row r="153">
      <c r="B153" s="68"/>
      <c r="C153" s="68"/>
    </row>
    <row r="154">
      <c r="B154" s="68"/>
      <c r="C154" s="68"/>
    </row>
    <row r="155">
      <c r="B155" s="68"/>
      <c r="C155" s="68"/>
    </row>
    <row r="156">
      <c r="B156" s="68"/>
      <c r="C156" s="68"/>
    </row>
    <row r="157">
      <c r="B157" s="68"/>
      <c r="C157" s="68"/>
    </row>
    <row r="158">
      <c r="B158" s="68"/>
      <c r="C158" s="68"/>
    </row>
    <row r="159">
      <c r="B159" s="68"/>
      <c r="C159" s="68"/>
    </row>
    <row r="160">
      <c r="B160" s="68"/>
      <c r="C160" s="68"/>
    </row>
    <row r="161">
      <c r="B161" s="68"/>
      <c r="C161" s="68"/>
    </row>
    <row r="162">
      <c r="B162" s="68"/>
      <c r="C162" s="68"/>
    </row>
    <row r="163">
      <c r="B163" s="68"/>
      <c r="C163" s="68"/>
    </row>
    <row r="164">
      <c r="B164" s="68"/>
      <c r="C164" s="68"/>
    </row>
    <row r="165">
      <c r="B165" s="68"/>
      <c r="C165" s="68"/>
    </row>
    <row r="166">
      <c r="B166" s="68"/>
      <c r="C166" s="68"/>
    </row>
    <row r="167">
      <c r="B167" s="68"/>
      <c r="C167" s="68"/>
    </row>
    <row r="168">
      <c r="B168" s="68"/>
      <c r="C168" s="68"/>
    </row>
    <row r="169">
      <c r="B169" s="68"/>
      <c r="C169" s="68"/>
    </row>
    <row r="170">
      <c r="B170" s="68"/>
      <c r="C170" s="68"/>
    </row>
    <row r="171">
      <c r="B171" s="68"/>
      <c r="C171" s="68"/>
    </row>
    <row r="172">
      <c r="B172" s="68"/>
      <c r="C172" s="68"/>
    </row>
    <row r="173">
      <c r="B173" s="68"/>
      <c r="C173" s="68"/>
    </row>
    <row r="174">
      <c r="B174" s="68"/>
      <c r="C174" s="68"/>
    </row>
    <row r="175">
      <c r="B175" s="68"/>
      <c r="C175" s="68"/>
    </row>
    <row r="176">
      <c r="B176" s="68"/>
      <c r="C176" s="68"/>
    </row>
    <row r="177">
      <c r="B177" s="68"/>
      <c r="C177" s="68"/>
    </row>
    <row r="178">
      <c r="B178" s="68"/>
      <c r="C178" s="68"/>
    </row>
    <row r="179">
      <c r="B179" s="68"/>
      <c r="C179" s="68"/>
    </row>
    <row r="180">
      <c r="B180" s="68"/>
      <c r="C180" s="68"/>
    </row>
    <row r="181">
      <c r="B181" s="68"/>
      <c r="C181" s="68"/>
    </row>
    <row r="182">
      <c r="B182" s="68"/>
      <c r="C182" s="68"/>
    </row>
    <row r="183">
      <c r="B183" s="68"/>
      <c r="C183" s="68"/>
    </row>
    <row r="184">
      <c r="B184" s="68"/>
      <c r="C184" s="68"/>
    </row>
    <row r="185">
      <c r="B185" s="68"/>
      <c r="C185" s="68"/>
    </row>
    <row r="186">
      <c r="B186" s="68"/>
      <c r="C186" s="68"/>
    </row>
    <row r="187">
      <c r="B187" s="68"/>
      <c r="C187" s="68"/>
    </row>
    <row r="188">
      <c r="B188" s="68"/>
      <c r="C188" s="68"/>
    </row>
    <row r="189">
      <c r="B189" s="68"/>
      <c r="C189" s="68"/>
    </row>
    <row r="190">
      <c r="B190" s="68"/>
      <c r="C190" s="68"/>
    </row>
    <row r="191">
      <c r="B191" s="68"/>
      <c r="C191" s="68"/>
    </row>
    <row r="192">
      <c r="B192" s="68"/>
      <c r="C192" s="68"/>
    </row>
    <row r="193">
      <c r="B193" s="68"/>
      <c r="C193" s="68"/>
    </row>
    <row r="194">
      <c r="B194" s="68"/>
      <c r="C194" s="68"/>
    </row>
    <row r="195">
      <c r="B195" s="68"/>
      <c r="C195" s="68"/>
    </row>
    <row r="196">
      <c r="B196" s="68"/>
      <c r="C196" s="68"/>
    </row>
    <row r="197">
      <c r="B197" s="68"/>
      <c r="C197" s="68"/>
    </row>
    <row r="198">
      <c r="B198" s="68"/>
      <c r="C198" s="68"/>
    </row>
    <row r="199">
      <c r="B199" s="68"/>
      <c r="C199" s="68"/>
    </row>
    <row r="200">
      <c r="B200" s="68"/>
      <c r="C200" s="68"/>
    </row>
    <row r="201">
      <c r="B201" s="68"/>
      <c r="C201" s="68"/>
    </row>
    <row r="202">
      <c r="B202" s="68"/>
      <c r="C202" s="68"/>
    </row>
    <row r="203">
      <c r="B203" s="68"/>
      <c r="C203" s="68"/>
    </row>
    <row r="204">
      <c r="B204" s="68"/>
      <c r="C204" s="68"/>
    </row>
    <row r="205">
      <c r="B205" s="68"/>
      <c r="C205" s="68"/>
    </row>
    <row r="206">
      <c r="B206" s="68"/>
      <c r="C206" s="68"/>
    </row>
    <row r="207">
      <c r="B207" s="68"/>
      <c r="C207" s="68"/>
    </row>
    <row r="208">
      <c r="B208" s="68"/>
      <c r="C208" s="68"/>
    </row>
    <row r="209">
      <c r="B209" s="68"/>
      <c r="C209" s="68"/>
    </row>
    <row r="210">
      <c r="B210" s="68"/>
      <c r="C210" s="68"/>
    </row>
    <row r="211">
      <c r="B211" s="68"/>
      <c r="C211" s="68"/>
    </row>
    <row r="212">
      <c r="B212" s="68"/>
      <c r="C212" s="68"/>
    </row>
    <row r="213">
      <c r="B213" s="68"/>
      <c r="C213" s="68"/>
    </row>
    <row r="214">
      <c r="B214" s="68"/>
      <c r="C214" s="68"/>
    </row>
    <row r="215">
      <c r="B215" s="68"/>
      <c r="C215" s="68"/>
    </row>
    <row r="216">
      <c r="B216" s="68"/>
      <c r="C216" s="68"/>
    </row>
    <row r="217">
      <c r="B217" s="68"/>
      <c r="C217" s="68"/>
    </row>
    <row r="218">
      <c r="B218" s="68"/>
      <c r="C218" s="68"/>
    </row>
    <row r="219">
      <c r="B219" s="68"/>
      <c r="C219" s="68"/>
    </row>
    <row r="220">
      <c r="B220" s="68"/>
      <c r="C220" s="68"/>
    </row>
    <row r="221">
      <c r="B221" s="68"/>
      <c r="C221" s="68"/>
    </row>
    <row r="222">
      <c r="B222" s="68"/>
      <c r="C222" s="68"/>
    </row>
    <row r="223">
      <c r="B223" s="68"/>
      <c r="C223" s="68"/>
    </row>
    <row r="224">
      <c r="B224" s="68"/>
      <c r="C224" s="68"/>
    </row>
    <row r="225">
      <c r="B225" s="68"/>
      <c r="C225" s="68"/>
    </row>
    <row r="226">
      <c r="B226" s="68"/>
      <c r="C226" s="68"/>
    </row>
    <row r="227">
      <c r="B227" s="68"/>
      <c r="C227" s="68"/>
    </row>
    <row r="228">
      <c r="B228" s="68"/>
      <c r="C228" s="68"/>
    </row>
    <row r="229">
      <c r="B229" s="68"/>
      <c r="C229" s="68"/>
    </row>
    <row r="230">
      <c r="B230" s="68"/>
      <c r="C230" s="68"/>
    </row>
    <row r="231">
      <c r="B231" s="68"/>
      <c r="C231" s="68"/>
    </row>
    <row r="232">
      <c r="B232" s="68"/>
      <c r="C232" s="68"/>
    </row>
    <row r="233">
      <c r="B233" s="68"/>
      <c r="C233" s="68"/>
    </row>
    <row r="234">
      <c r="B234" s="68"/>
      <c r="C234" s="68"/>
    </row>
    <row r="235">
      <c r="B235" s="68"/>
      <c r="C235" s="68"/>
    </row>
    <row r="236">
      <c r="B236" s="68"/>
      <c r="C236" s="68"/>
    </row>
    <row r="237">
      <c r="B237" s="68"/>
      <c r="C237" s="68"/>
    </row>
    <row r="238">
      <c r="B238" s="68"/>
      <c r="C238" s="68"/>
    </row>
    <row r="239">
      <c r="B239" s="68"/>
      <c r="C239" s="68"/>
    </row>
    <row r="240">
      <c r="B240" s="68"/>
      <c r="C240" s="68"/>
    </row>
    <row r="241">
      <c r="B241" s="68"/>
      <c r="C241" s="68"/>
    </row>
    <row r="242">
      <c r="B242" s="68"/>
      <c r="C242" s="68"/>
    </row>
    <row r="243">
      <c r="B243" s="68"/>
      <c r="C243" s="68"/>
    </row>
    <row r="244">
      <c r="B244" s="68"/>
      <c r="C244" s="68"/>
    </row>
    <row r="245">
      <c r="B245" s="68"/>
      <c r="C245" s="68"/>
    </row>
    <row r="246">
      <c r="B246" s="68"/>
      <c r="C246" s="68"/>
    </row>
    <row r="247">
      <c r="B247" s="68"/>
      <c r="C247" s="68"/>
    </row>
    <row r="248">
      <c r="B248" s="68"/>
      <c r="C248" s="68"/>
    </row>
    <row r="249">
      <c r="B249" s="68"/>
      <c r="C249" s="68"/>
    </row>
    <row r="250">
      <c r="B250" s="68"/>
      <c r="C250" s="68"/>
    </row>
    <row r="251">
      <c r="B251" s="68"/>
      <c r="C251" s="68"/>
    </row>
    <row r="252">
      <c r="B252" s="68"/>
      <c r="C252" s="68"/>
    </row>
    <row r="253">
      <c r="B253" s="68"/>
      <c r="C253" s="68"/>
    </row>
    <row r="254">
      <c r="B254" s="68"/>
      <c r="C254" s="68"/>
    </row>
    <row r="255">
      <c r="B255" s="68"/>
      <c r="C255" s="68"/>
    </row>
    <row r="256">
      <c r="B256" s="68"/>
      <c r="C256" s="68"/>
    </row>
    <row r="257">
      <c r="B257" s="68"/>
      <c r="C257" s="68"/>
    </row>
    <row r="258">
      <c r="B258" s="68"/>
      <c r="C258" s="68"/>
    </row>
    <row r="259">
      <c r="B259" s="68"/>
      <c r="C259" s="68"/>
    </row>
    <row r="260">
      <c r="B260" s="68"/>
      <c r="C260" s="68"/>
    </row>
    <row r="261">
      <c r="B261" s="68"/>
      <c r="C261" s="68"/>
    </row>
    <row r="262">
      <c r="B262" s="68"/>
      <c r="C262" s="68"/>
    </row>
    <row r="263">
      <c r="B263" s="68"/>
      <c r="C263" s="68"/>
    </row>
    <row r="264">
      <c r="B264" s="68"/>
      <c r="C264" s="68"/>
    </row>
    <row r="265">
      <c r="B265" s="68"/>
      <c r="C265" s="68"/>
    </row>
    <row r="266">
      <c r="B266" s="68"/>
      <c r="C266" s="68"/>
    </row>
    <row r="267">
      <c r="B267" s="68"/>
      <c r="C267" s="68"/>
    </row>
    <row r="268">
      <c r="B268" s="68"/>
      <c r="C268" s="68"/>
    </row>
    <row r="269">
      <c r="B269" s="68"/>
      <c r="C269" s="68"/>
    </row>
    <row r="270">
      <c r="B270" s="68"/>
      <c r="C270" s="68"/>
    </row>
    <row r="271">
      <c r="B271" s="68"/>
      <c r="C271" s="68"/>
    </row>
    <row r="272">
      <c r="B272" s="68"/>
      <c r="C272" s="68"/>
    </row>
    <row r="273">
      <c r="B273" s="68"/>
      <c r="C273" s="68"/>
    </row>
    <row r="274">
      <c r="B274" s="68"/>
      <c r="C274" s="68"/>
    </row>
    <row r="275">
      <c r="B275" s="68"/>
      <c r="C275" s="68"/>
    </row>
    <row r="276">
      <c r="B276" s="68"/>
      <c r="C276" s="68"/>
    </row>
    <row r="277">
      <c r="B277" s="68"/>
      <c r="C277" s="68"/>
    </row>
    <row r="278">
      <c r="B278" s="68"/>
      <c r="C278" s="68"/>
    </row>
    <row r="279">
      <c r="B279" s="68"/>
      <c r="C279" s="68"/>
    </row>
    <row r="280">
      <c r="B280" s="68"/>
      <c r="C280" s="68"/>
    </row>
    <row r="281">
      <c r="B281" s="68"/>
      <c r="C281" s="68"/>
    </row>
    <row r="282">
      <c r="B282" s="68"/>
      <c r="C282" s="68"/>
    </row>
    <row r="283">
      <c r="B283" s="68"/>
      <c r="C283" s="68"/>
    </row>
    <row r="284">
      <c r="B284" s="68"/>
      <c r="C284" s="68"/>
    </row>
    <row r="285">
      <c r="B285" s="68"/>
      <c r="C285" s="68"/>
    </row>
    <row r="286">
      <c r="B286" s="68"/>
      <c r="C286" s="68"/>
    </row>
    <row r="287">
      <c r="B287" s="68"/>
      <c r="C287" s="68"/>
    </row>
    <row r="288">
      <c r="B288" s="68"/>
      <c r="C288" s="68"/>
    </row>
    <row r="289">
      <c r="B289" s="68"/>
      <c r="C289" s="68"/>
    </row>
    <row r="290">
      <c r="B290" s="68"/>
      <c r="C290" s="68"/>
    </row>
    <row r="291">
      <c r="B291" s="68"/>
      <c r="C291" s="68"/>
    </row>
    <row r="292">
      <c r="B292" s="68"/>
      <c r="C292" s="68"/>
    </row>
    <row r="293">
      <c r="B293" s="68"/>
      <c r="C293" s="68"/>
    </row>
    <row r="294">
      <c r="B294" s="68"/>
      <c r="C294" s="68"/>
    </row>
    <row r="295">
      <c r="B295" s="68"/>
      <c r="C295" s="68"/>
    </row>
    <row r="296">
      <c r="B296" s="68"/>
      <c r="C296" s="68"/>
    </row>
    <row r="297">
      <c r="B297" s="68"/>
      <c r="C297" s="68"/>
    </row>
    <row r="298">
      <c r="B298" s="68"/>
      <c r="C298" s="68"/>
    </row>
    <row r="299">
      <c r="B299" s="68"/>
      <c r="C299" s="68"/>
    </row>
    <row r="300">
      <c r="B300" s="68"/>
      <c r="C300" s="68"/>
    </row>
    <row r="301">
      <c r="B301" s="68"/>
      <c r="C301" s="68"/>
    </row>
    <row r="302">
      <c r="B302" s="68"/>
      <c r="C302" s="68"/>
    </row>
    <row r="303">
      <c r="B303" s="68"/>
      <c r="C303" s="68"/>
    </row>
    <row r="304">
      <c r="B304" s="68"/>
      <c r="C304" s="68"/>
    </row>
    <row r="305">
      <c r="B305" s="68"/>
      <c r="C305" s="68"/>
    </row>
    <row r="306">
      <c r="B306" s="68"/>
      <c r="C306" s="68"/>
    </row>
    <row r="307">
      <c r="B307" s="68"/>
      <c r="C307" s="68"/>
    </row>
    <row r="308">
      <c r="B308" s="68"/>
      <c r="C308" s="68"/>
    </row>
    <row r="309">
      <c r="B309" s="68"/>
      <c r="C309" s="68"/>
    </row>
    <row r="310">
      <c r="B310" s="68"/>
      <c r="C310" s="68"/>
    </row>
    <row r="311">
      <c r="B311" s="68"/>
      <c r="C311" s="68"/>
    </row>
    <row r="312">
      <c r="B312" s="68"/>
      <c r="C312" s="68"/>
    </row>
    <row r="313">
      <c r="B313" s="68"/>
      <c r="C313" s="68"/>
    </row>
    <row r="314">
      <c r="B314" s="68"/>
      <c r="C314" s="68"/>
    </row>
    <row r="315">
      <c r="B315" s="68"/>
      <c r="C315" s="68"/>
    </row>
    <row r="316">
      <c r="B316" s="68"/>
      <c r="C316" s="68"/>
    </row>
    <row r="317">
      <c r="B317" s="68"/>
      <c r="C317" s="68"/>
    </row>
    <row r="318">
      <c r="B318" s="68"/>
      <c r="C318" s="68"/>
    </row>
    <row r="319">
      <c r="B319" s="68"/>
      <c r="C319" s="68"/>
    </row>
    <row r="320">
      <c r="B320" s="68"/>
      <c r="C320" s="68"/>
    </row>
    <row r="321">
      <c r="B321" s="68"/>
      <c r="C321" s="68"/>
    </row>
    <row r="322">
      <c r="B322" s="68"/>
      <c r="C322" s="68"/>
    </row>
    <row r="323">
      <c r="B323" s="68"/>
      <c r="C323" s="68"/>
    </row>
    <row r="324">
      <c r="B324" s="68"/>
      <c r="C324" s="68"/>
    </row>
    <row r="325">
      <c r="B325" s="68"/>
      <c r="C325" s="68"/>
    </row>
    <row r="326">
      <c r="B326" s="68"/>
      <c r="C326" s="68"/>
    </row>
    <row r="327">
      <c r="B327" s="68"/>
      <c r="C327" s="68"/>
    </row>
    <row r="328">
      <c r="B328" s="68"/>
      <c r="C328" s="68"/>
    </row>
    <row r="329">
      <c r="B329" s="68"/>
      <c r="C329" s="68"/>
    </row>
    <row r="330">
      <c r="B330" s="68"/>
      <c r="C330" s="68"/>
    </row>
    <row r="331">
      <c r="B331" s="68"/>
      <c r="C331" s="68"/>
    </row>
    <row r="332">
      <c r="B332" s="68"/>
      <c r="C332" s="68"/>
    </row>
    <row r="333">
      <c r="B333" s="68"/>
      <c r="C333" s="68"/>
    </row>
    <row r="334">
      <c r="B334" s="68"/>
      <c r="C334" s="68"/>
    </row>
    <row r="335">
      <c r="B335" s="68"/>
      <c r="C335" s="68"/>
    </row>
    <row r="336">
      <c r="B336" s="68"/>
      <c r="C336" s="68"/>
    </row>
    <row r="337">
      <c r="B337" s="68"/>
      <c r="C337" s="68"/>
    </row>
    <row r="338">
      <c r="B338" s="68"/>
      <c r="C338" s="68"/>
    </row>
    <row r="339">
      <c r="B339" s="68"/>
      <c r="C339" s="68"/>
    </row>
    <row r="340">
      <c r="B340" s="68"/>
      <c r="C340" s="68"/>
    </row>
    <row r="341">
      <c r="B341" s="68"/>
      <c r="C341" s="68"/>
    </row>
    <row r="342">
      <c r="B342" s="68"/>
      <c r="C342" s="68"/>
    </row>
    <row r="343">
      <c r="B343" s="68"/>
      <c r="C343" s="68"/>
    </row>
    <row r="344">
      <c r="B344" s="68"/>
      <c r="C344" s="68"/>
    </row>
    <row r="345">
      <c r="B345" s="68"/>
      <c r="C345" s="68"/>
    </row>
    <row r="346">
      <c r="B346" s="68"/>
      <c r="C346" s="68"/>
    </row>
    <row r="347">
      <c r="B347" s="68"/>
      <c r="C347" s="68"/>
    </row>
    <row r="348">
      <c r="B348" s="68"/>
      <c r="C348" s="68"/>
    </row>
    <row r="349">
      <c r="B349" s="68"/>
      <c r="C349" s="68"/>
    </row>
    <row r="350">
      <c r="B350" s="68"/>
      <c r="C350" s="68"/>
    </row>
    <row r="351">
      <c r="B351" s="68"/>
      <c r="C351" s="68"/>
    </row>
    <row r="352">
      <c r="B352" s="68"/>
      <c r="C352" s="68"/>
    </row>
    <row r="353">
      <c r="B353" s="68"/>
      <c r="C353" s="68"/>
    </row>
    <row r="354">
      <c r="B354" s="68"/>
      <c r="C354" s="68"/>
    </row>
    <row r="355">
      <c r="B355" s="68"/>
      <c r="C355" s="68"/>
    </row>
    <row r="356">
      <c r="B356" s="68"/>
      <c r="C356" s="68"/>
    </row>
    <row r="357">
      <c r="B357" s="68"/>
      <c r="C357" s="68"/>
    </row>
    <row r="358">
      <c r="B358" s="68"/>
      <c r="C358" s="68"/>
    </row>
    <row r="359">
      <c r="B359" s="68"/>
      <c r="C359" s="68"/>
    </row>
    <row r="360">
      <c r="B360" s="68"/>
      <c r="C360" s="68"/>
    </row>
    <row r="361">
      <c r="B361" s="68"/>
      <c r="C361" s="68"/>
    </row>
    <row r="362">
      <c r="B362" s="68"/>
      <c r="C362" s="68"/>
    </row>
    <row r="363">
      <c r="B363" s="68"/>
      <c r="C363" s="68"/>
    </row>
    <row r="364">
      <c r="B364" s="68"/>
      <c r="C364" s="68"/>
    </row>
    <row r="365">
      <c r="B365" s="68"/>
      <c r="C365" s="68"/>
    </row>
    <row r="366">
      <c r="B366" s="68"/>
      <c r="C366" s="68"/>
    </row>
    <row r="367">
      <c r="B367" s="68"/>
      <c r="C367" s="68"/>
    </row>
    <row r="368">
      <c r="B368" s="68"/>
      <c r="C368" s="68"/>
    </row>
    <row r="369">
      <c r="B369" s="68"/>
      <c r="C369" s="68"/>
    </row>
    <row r="370">
      <c r="B370" s="68"/>
      <c r="C370" s="68"/>
    </row>
    <row r="371">
      <c r="B371" s="68"/>
      <c r="C371" s="68"/>
    </row>
    <row r="372">
      <c r="B372" s="68"/>
      <c r="C372" s="68"/>
    </row>
    <row r="373">
      <c r="B373" s="68"/>
      <c r="C373" s="68"/>
    </row>
    <row r="374">
      <c r="B374" s="68"/>
      <c r="C374" s="68"/>
    </row>
    <row r="375">
      <c r="B375" s="68"/>
      <c r="C375" s="68"/>
    </row>
    <row r="376">
      <c r="B376" s="68"/>
      <c r="C376" s="68"/>
    </row>
    <row r="377">
      <c r="B377" s="68"/>
      <c r="C377" s="68"/>
    </row>
    <row r="378">
      <c r="B378" s="68"/>
      <c r="C378" s="68"/>
    </row>
    <row r="379">
      <c r="B379" s="68"/>
      <c r="C379" s="68"/>
    </row>
    <row r="380">
      <c r="B380" s="68"/>
      <c r="C380" s="68"/>
    </row>
    <row r="381">
      <c r="B381" s="68"/>
      <c r="C381" s="68"/>
    </row>
    <row r="382">
      <c r="B382" s="68"/>
      <c r="C382" s="68"/>
    </row>
    <row r="383">
      <c r="B383" s="68"/>
      <c r="C383" s="68"/>
    </row>
    <row r="384">
      <c r="B384" s="68"/>
      <c r="C384" s="68"/>
    </row>
    <row r="385">
      <c r="B385" s="68"/>
      <c r="C385" s="68"/>
    </row>
    <row r="386">
      <c r="B386" s="68"/>
      <c r="C386" s="68"/>
    </row>
    <row r="387">
      <c r="B387" s="68"/>
      <c r="C387" s="68"/>
    </row>
    <row r="388">
      <c r="B388" s="68"/>
      <c r="C388" s="68"/>
    </row>
    <row r="389">
      <c r="B389" s="68"/>
      <c r="C389" s="68"/>
    </row>
    <row r="390">
      <c r="B390" s="68"/>
      <c r="C390" s="68"/>
    </row>
    <row r="391">
      <c r="B391" s="68"/>
      <c r="C391" s="68"/>
    </row>
    <row r="392">
      <c r="B392" s="68"/>
      <c r="C392" s="68"/>
    </row>
    <row r="393">
      <c r="B393" s="68"/>
      <c r="C393" s="68"/>
    </row>
    <row r="394">
      <c r="B394" s="68"/>
      <c r="C394" s="68"/>
    </row>
    <row r="395">
      <c r="B395" s="68"/>
      <c r="C395" s="68"/>
    </row>
    <row r="396">
      <c r="B396" s="68"/>
      <c r="C396" s="68"/>
    </row>
    <row r="397">
      <c r="B397" s="68"/>
      <c r="C397" s="68"/>
    </row>
    <row r="398">
      <c r="B398" s="68"/>
      <c r="C398" s="68"/>
    </row>
    <row r="399">
      <c r="B399" s="68"/>
      <c r="C399" s="68"/>
    </row>
    <row r="400">
      <c r="B400" s="68"/>
      <c r="C400" s="68"/>
    </row>
    <row r="401">
      <c r="B401" s="68"/>
      <c r="C401" s="68"/>
    </row>
    <row r="402">
      <c r="B402" s="68"/>
      <c r="C402" s="68"/>
    </row>
    <row r="403">
      <c r="B403" s="68"/>
      <c r="C403" s="68"/>
    </row>
    <row r="404">
      <c r="B404" s="68"/>
      <c r="C404" s="68"/>
    </row>
    <row r="405">
      <c r="B405" s="68"/>
      <c r="C405" s="68"/>
    </row>
    <row r="406">
      <c r="B406" s="68"/>
      <c r="C406" s="68"/>
    </row>
    <row r="407">
      <c r="B407" s="68"/>
      <c r="C407" s="68"/>
    </row>
    <row r="408">
      <c r="B408" s="68"/>
      <c r="C408" s="68"/>
    </row>
    <row r="409">
      <c r="B409" s="68"/>
      <c r="C409" s="68"/>
    </row>
    <row r="410">
      <c r="B410" s="68"/>
      <c r="C410" s="68"/>
    </row>
    <row r="411">
      <c r="B411" s="68"/>
      <c r="C411" s="68"/>
    </row>
    <row r="412">
      <c r="B412" s="68"/>
      <c r="C412" s="68"/>
    </row>
    <row r="413">
      <c r="B413" s="68"/>
      <c r="C413" s="68"/>
    </row>
    <row r="414">
      <c r="B414" s="68"/>
      <c r="C414" s="68"/>
    </row>
    <row r="415">
      <c r="B415" s="68"/>
      <c r="C415" s="68"/>
    </row>
    <row r="416">
      <c r="B416" s="68"/>
      <c r="C416" s="68"/>
    </row>
    <row r="417">
      <c r="B417" s="68"/>
      <c r="C417" s="68"/>
    </row>
    <row r="418">
      <c r="B418" s="68"/>
      <c r="C418" s="68"/>
    </row>
    <row r="419">
      <c r="B419" s="68"/>
      <c r="C419" s="68"/>
    </row>
    <row r="420">
      <c r="B420" s="68"/>
      <c r="C420" s="68"/>
    </row>
    <row r="421">
      <c r="B421" s="68"/>
      <c r="C421" s="68"/>
    </row>
    <row r="422">
      <c r="B422" s="68"/>
      <c r="C422" s="68"/>
    </row>
    <row r="423">
      <c r="B423" s="68"/>
      <c r="C423" s="68"/>
    </row>
    <row r="424">
      <c r="B424" s="68"/>
      <c r="C424" s="68"/>
    </row>
    <row r="425">
      <c r="B425" s="68"/>
      <c r="C425" s="68"/>
    </row>
    <row r="426">
      <c r="B426" s="68"/>
      <c r="C426" s="68"/>
    </row>
    <row r="427">
      <c r="B427" s="68"/>
      <c r="C427" s="68"/>
    </row>
    <row r="428">
      <c r="B428" s="68"/>
      <c r="C428" s="68"/>
    </row>
    <row r="429">
      <c r="B429" s="68"/>
      <c r="C429" s="68"/>
    </row>
    <row r="430">
      <c r="B430" s="68"/>
      <c r="C430" s="68"/>
    </row>
    <row r="431">
      <c r="B431" s="68"/>
      <c r="C431" s="68"/>
    </row>
    <row r="432">
      <c r="B432" s="68"/>
      <c r="C432" s="68"/>
    </row>
    <row r="433">
      <c r="B433" s="68"/>
      <c r="C433" s="68"/>
    </row>
    <row r="434">
      <c r="B434" s="68"/>
      <c r="C434" s="68"/>
    </row>
    <row r="435">
      <c r="B435" s="68"/>
      <c r="C435" s="68"/>
    </row>
    <row r="436">
      <c r="B436" s="68"/>
      <c r="C436" s="68"/>
    </row>
    <row r="437">
      <c r="B437" s="68"/>
      <c r="C437" s="68"/>
    </row>
    <row r="438">
      <c r="B438" s="68"/>
      <c r="C438" s="68"/>
    </row>
    <row r="439">
      <c r="B439" s="68"/>
      <c r="C439" s="68"/>
    </row>
    <row r="440">
      <c r="B440" s="68"/>
      <c r="C440" s="68"/>
    </row>
    <row r="441">
      <c r="B441" s="68"/>
      <c r="C441" s="68"/>
    </row>
    <row r="442">
      <c r="B442" s="68"/>
      <c r="C442" s="68"/>
    </row>
    <row r="443">
      <c r="B443" s="68"/>
      <c r="C443" s="68"/>
    </row>
    <row r="444">
      <c r="B444" s="68"/>
      <c r="C444" s="68"/>
    </row>
    <row r="445">
      <c r="B445" s="68"/>
      <c r="C445" s="68"/>
    </row>
    <row r="446">
      <c r="B446" s="68"/>
      <c r="C446" s="68"/>
    </row>
    <row r="447">
      <c r="B447" s="68"/>
      <c r="C447" s="68"/>
    </row>
    <row r="448">
      <c r="B448" s="68"/>
      <c r="C448" s="68"/>
    </row>
    <row r="449">
      <c r="B449" s="68"/>
      <c r="C449" s="68"/>
    </row>
    <row r="450">
      <c r="B450" s="68"/>
      <c r="C450" s="68"/>
    </row>
    <row r="451">
      <c r="B451" s="68"/>
      <c r="C451" s="68"/>
    </row>
    <row r="452">
      <c r="B452" s="68"/>
      <c r="C452" s="68"/>
    </row>
    <row r="453">
      <c r="B453" s="68"/>
      <c r="C453" s="68"/>
    </row>
    <row r="454">
      <c r="B454" s="68"/>
      <c r="C454" s="68"/>
    </row>
    <row r="455">
      <c r="B455" s="68"/>
      <c r="C455" s="68"/>
    </row>
    <row r="456">
      <c r="B456" s="68"/>
      <c r="C456" s="68"/>
    </row>
    <row r="457">
      <c r="B457" s="68"/>
      <c r="C457" s="68"/>
    </row>
    <row r="458">
      <c r="B458" s="68"/>
      <c r="C458" s="68"/>
    </row>
    <row r="459">
      <c r="B459" s="68"/>
      <c r="C459" s="68"/>
    </row>
    <row r="460">
      <c r="B460" s="68"/>
      <c r="C460" s="68"/>
    </row>
    <row r="461">
      <c r="B461" s="68"/>
      <c r="C461" s="68"/>
    </row>
    <row r="462">
      <c r="B462" s="68"/>
      <c r="C462" s="68"/>
    </row>
    <row r="463">
      <c r="B463" s="68"/>
      <c r="C463" s="68"/>
    </row>
    <row r="464">
      <c r="B464" s="68"/>
      <c r="C464" s="68"/>
    </row>
    <row r="465">
      <c r="B465" s="68"/>
      <c r="C465" s="68"/>
    </row>
    <row r="466">
      <c r="B466" s="68"/>
      <c r="C466" s="68"/>
    </row>
    <row r="467">
      <c r="B467" s="68"/>
      <c r="C467" s="68"/>
    </row>
    <row r="468">
      <c r="B468" s="68"/>
      <c r="C468" s="68"/>
    </row>
    <row r="469">
      <c r="B469" s="68"/>
      <c r="C469" s="68"/>
    </row>
    <row r="470">
      <c r="B470" s="68"/>
      <c r="C470" s="68"/>
    </row>
    <row r="471">
      <c r="B471" s="68"/>
      <c r="C471" s="68"/>
    </row>
    <row r="472">
      <c r="B472" s="68"/>
      <c r="C472" s="68"/>
    </row>
    <row r="473">
      <c r="B473" s="68"/>
      <c r="C473" s="68"/>
    </row>
    <row r="474">
      <c r="B474" s="68"/>
      <c r="C474" s="68"/>
    </row>
    <row r="475">
      <c r="B475" s="68"/>
      <c r="C475" s="68"/>
    </row>
    <row r="476">
      <c r="B476" s="68"/>
      <c r="C476" s="68"/>
    </row>
    <row r="477">
      <c r="B477" s="68"/>
      <c r="C477" s="68"/>
    </row>
    <row r="478">
      <c r="B478" s="68"/>
      <c r="C478" s="68"/>
    </row>
    <row r="479">
      <c r="B479" s="68"/>
      <c r="C479" s="68"/>
    </row>
    <row r="480">
      <c r="B480" s="68"/>
      <c r="C480" s="68"/>
    </row>
    <row r="481">
      <c r="B481" s="68"/>
      <c r="C481" s="68"/>
    </row>
    <row r="482">
      <c r="B482" s="68"/>
      <c r="C482" s="68"/>
    </row>
    <row r="483">
      <c r="B483" s="68"/>
      <c r="C483" s="68"/>
    </row>
    <row r="484">
      <c r="B484" s="68"/>
      <c r="C484" s="68"/>
    </row>
    <row r="485">
      <c r="B485" s="68"/>
      <c r="C485" s="68"/>
    </row>
    <row r="486">
      <c r="B486" s="68"/>
      <c r="C486" s="68"/>
    </row>
    <row r="487">
      <c r="B487" s="68"/>
      <c r="C487" s="68"/>
    </row>
    <row r="488">
      <c r="B488" s="68"/>
      <c r="C488" s="68"/>
    </row>
    <row r="489">
      <c r="B489" s="68"/>
      <c r="C489" s="68"/>
    </row>
    <row r="490">
      <c r="B490" s="68"/>
      <c r="C490" s="68"/>
    </row>
    <row r="491">
      <c r="B491" s="68"/>
      <c r="C491" s="68"/>
    </row>
    <row r="492">
      <c r="B492" s="68"/>
      <c r="C492" s="68"/>
    </row>
    <row r="493">
      <c r="B493" s="68"/>
      <c r="C493" s="68"/>
    </row>
    <row r="494">
      <c r="B494" s="68"/>
      <c r="C494" s="68"/>
    </row>
    <row r="495">
      <c r="B495" s="68"/>
      <c r="C495" s="68"/>
    </row>
    <row r="496">
      <c r="B496" s="68"/>
      <c r="C496" s="68"/>
    </row>
    <row r="497">
      <c r="B497" s="68"/>
      <c r="C497" s="68"/>
    </row>
    <row r="498">
      <c r="B498" s="68"/>
      <c r="C498" s="68"/>
    </row>
    <row r="499">
      <c r="B499" s="68"/>
      <c r="C499" s="68"/>
    </row>
    <row r="500">
      <c r="B500" s="68"/>
      <c r="C500" s="68"/>
    </row>
    <row r="501">
      <c r="B501" s="68"/>
      <c r="C501" s="68"/>
    </row>
    <row r="502">
      <c r="B502" s="68"/>
      <c r="C502" s="68"/>
    </row>
    <row r="503">
      <c r="B503" s="68"/>
      <c r="C503" s="68"/>
    </row>
    <row r="504">
      <c r="B504" s="68"/>
      <c r="C504" s="68"/>
    </row>
    <row r="505">
      <c r="B505" s="68"/>
      <c r="C505" s="68"/>
    </row>
    <row r="506">
      <c r="B506" s="68"/>
      <c r="C506" s="68"/>
    </row>
    <row r="507">
      <c r="B507" s="68"/>
      <c r="C507" s="68"/>
    </row>
    <row r="508">
      <c r="B508" s="68"/>
      <c r="C508" s="68"/>
    </row>
    <row r="509">
      <c r="B509" s="68"/>
      <c r="C509" s="68"/>
    </row>
    <row r="510">
      <c r="B510" s="68"/>
      <c r="C510" s="68"/>
    </row>
    <row r="511">
      <c r="B511" s="68"/>
      <c r="C511" s="68"/>
    </row>
    <row r="512">
      <c r="B512" s="68"/>
      <c r="C512" s="68"/>
    </row>
    <row r="513">
      <c r="B513" s="68"/>
      <c r="C513" s="68"/>
    </row>
    <row r="514">
      <c r="B514" s="68"/>
      <c r="C514" s="68"/>
    </row>
    <row r="515">
      <c r="B515" s="68"/>
      <c r="C515" s="68"/>
    </row>
    <row r="516">
      <c r="B516" s="68"/>
      <c r="C516" s="68"/>
    </row>
    <row r="517">
      <c r="B517" s="68"/>
      <c r="C517" s="68"/>
    </row>
    <row r="518">
      <c r="B518" s="68"/>
      <c r="C518" s="68"/>
    </row>
    <row r="519">
      <c r="B519" s="68"/>
      <c r="C519" s="68"/>
    </row>
    <row r="520">
      <c r="B520" s="68"/>
      <c r="C520" s="68"/>
    </row>
    <row r="521">
      <c r="B521" s="68"/>
      <c r="C521" s="68"/>
    </row>
    <row r="522">
      <c r="B522" s="68"/>
      <c r="C522" s="68"/>
    </row>
    <row r="523">
      <c r="B523" s="68"/>
      <c r="C523" s="68"/>
    </row>
    <row r="524">
      <c r="B524" s="68"/>
      <c r="C524" s="68"/>
    </row>
    <row r="525">
      <c r="B525" s="68"/>
      <c r="C525" s="68"/>
    </row>
    <row r="526">
      <c r="B526" s="68"/>
      <c r="C526" s="68"/>
    </row>
    <row r="527">
      <c r="B527" s="68"/>
      <c r="C527" s="68"/>
    </row>
    <row r="528">
      <c r="B528" s="68"/>
      <c r="C528" s="68"/>
    </row>
    <row r="529">
      <c r="B529" s="68"/>
      <c r="C529" s="68"/>
    </row>
    <row r="530">
      <c r="B530" s="68"/>
      <c r="C530" s="68"/>
    </row>
    <row r="531">
      <c r="B531" s="68"/>
      <c r="C531" s="68"/>
    </row>
    <row r="532">
      <c r="B532" s="68"/>
      <c r="C532" s="68"/>
    </row>
    <row r="533">
      <c r="B533" s="68"/>
      <c r="C533" s="68"/>
    </row>
    <row r="534">
      <c r="B534" s="68"/>
      <c r="C534" s="68"/>
    </row>
    <row r="535">
      <c r="B535" s="68"/>
      <c r="C535" s="68"/>
    </row>
    <row r="536">
      <c r="B536" s="68"/>
      <c r="C536" s="68"/>
    </row>
    <row r="537">
      <c r="B537" s="68"/>
      <c r="C537" s="68"/>
    </row>
    <row r="538">
      <c r="B538" s="68"/>
      <c r="C538" s="68"/>
    </row>
    <row r="539">
      <c r="B539" s="68"/>
      <c r="C539" s="68"/>
    </row>
    <row r="540">
      <c r="B540" s="68"/>
      <c r="C540" s="68"/>
    </row>
    <row r="541">
      <c r="B541" s="68"/>
      <c r="C541" s="68"/>
    </row>
    <row r="542">
      <c r="B542" s="68"/>
      <c r="C542" s="68"/>
    </row>
    <row r="543">
      <c r="B543" s="68"/>
      <c r="C543" s="68"/>
    </row>
    <row r="544">
      <c r="B544" s="68"/>
      <c r="C544" s="68"/>
    </row>
    <row r="545">
      <c r="B545" s="68"/>
      <c r="C545" s="68"/>
    </row>
    <row r="546">
      <c r="B546" s="68"/>
      <c r="C546" s="68"/>
    </row>
    <row r="547">
      <c r="B547" s="68"/>
      <c r="C547" s="68"/>
    </row>
    <row r="548">
      <c r="B548" s="68"/>
      <c r="C548" s="68"/>
    </row>
    <row r="549">
      <c r="B549" s="68"/>
      <c r="C549" s="68"/>
    </row>
    <row r="550">
      <c r="B550" s="68"/>
      <c r="C550" s="68"/>
    </row>
    <row r="551">
      <c r="B551" s="68"/>
      <c r="C551" s="68"/>
    </row>
    <row r="552">
      <c r="B552" s="68"/>
      <c r="C552" s="68"/>
    </row>
    <row r="553">
      <c r="B553" s="68"/>
      <c r="C553" s="68"/>
    </row>
    <row r="554">
      <c r="B554" s="68"/>
      <c r="C554" s="68"/>
    </row>
    <row r="555">
      <c r="B555" s="68"/>
      <c r="C555" s="68"/>
    </row>
    <row r="556">
      <c r="B556" s="68"/>
      <c r="C556" s="68"/>
    </row>
    <row r="557">
      <c r="B557" s="68"/>
      <c r="C557" s="68"/>
    </row>
    <row r="558">
      <c r="B558" s="68"/>
      <c r="C558" s="68"/>
    </row>
    <row r="559">
      <c r="B559" s="68"/>
      <c r="C559" s="68"/>
    </row>
    <row r="560">
      <c r="B560" s="68"/>
      <c r="C560" s="68"/>
    </row>
    <row r="561">
      <c r="B561" s="68"/>
      <c r="C561" s="68"/>
    </row>
    <row r="562">
      <c r="B562" s="68"/>
      <c r="C562" s="68"/>
    </row>
    <row r="563">
      <c r="B563" s="68"/>
      <c r="C563" s="68"/>
    </row>
    <row r="564">
      <c r="B564" s="68"/>
      <c r="C564" s="68"/>
    </row>
    <row r="565">
      <c r="B565" s="68"/>
      <c r="C565" s="68"/>
    </row>
    <row r="566">
      <c r="B566" s="68"/>
      <c r="C566" s="68"/>
    </row>
    <row r="567">
      <c r="B567" s="68"/>
      <c r="C567" s="68"/>
    </row>
    <row r="568">
      <c r="B568" s="68"/>
      <c r="C568" s="68"/>
    </row>
    <row r="569">
      <c r="B569" s="68"/>
      <c r="C569" s="68"/>
    </row>
    <row r="570">
      <c r="B570" s="68"/>
      <c r="C570" s="68"/>
    </row>
    <row r="571">
      <c r="B571" s="68"/>
      <c r="C571" s="68"/>
    </row>
    <row r="572">
      <c r="B572" s="68"/>
      <c r="C572" s="68"/>
    </row>
    <row r="573">
      <c r="B573" s="68"/>
      <c r="C573" s="68"/>
    </row>
    <row r="574">
      <c r="B574" s="68"/>
      <c r="C574" s="68"/>
    </row>
    <row r="575">
      <c r="B575" s="68"/>
      <c r="C575" s="68"/>
    </row>
    <row r="576">
      <c r="B576" s="68"/>
      <c r="C576" s="68"/>
    </row>
    <row r="577">
      <c r="B577" s="68"/>
      <c r="C577" s="68"/>
    </row>
    <row r="578">
      <c r="B578" s="68"/>
      <c r="C578" s="68"/>
    </row>
    <row r="579">
      <c r="B579" s="68"/>
      <c r="C579" s="68"/>
    </row>
    <row r="580">
      <c r="B580" s="68"/>
      <c r="C580" s="68"/>
    </row>
    <row r="581">
      <c r="B581" s="68"/>
      <c r="C581" s="68"/>
    </row>
    <row r="582">
      <c r="B582" s="68"/>
      <c r="C582" s="68"/>
    </row>
    <row r="583">
      <c r="B583" s="68"/>
      <c r="C583" s="68"/>
    </row>
    <row r="584">
      <c r="B584" s="68"/>
      <c r="C584" s="68"/>
    </row>
    <row r="585">
      <c r="B585" s="68"/>
      <c r="C585" s="68"/>
    </row>
    <row r="586">
      <c r="B586" s="68"/>
      <c r="C586" s="68"/>
    </row>
    <row r="587">
      <c r="B587" s="68"/>
      <c r="C587" s="68"/>
    </row>
    <row r="588">
      <c r="B588" s="68"/>
      <c r="C588" s="68"/>
    </row>
    <row r="589">
      <c r="B589" s="68"/>
      <c r="C589" s="68"/>
    </row>
    <row r="590">
      <c r="B590" s="68"/>
      <c r="C590" s="68"/>
    </row>
    <row r="591">
      <c r="B591" s="68"/>
      <c r="C591" s="68"/>
    </row>
    <row r="592">
      <c r="B592" s="68"/>
      <c r="C592" s="68"/>
    </row>
    <row r="593">
      <c r="B593" s="68"/>
      <c r="C593" s="68"/>
    </row>
    <row r="594">
      <c r="B594" s="68"/>
      <c r="C594" s="68"/>
    </row>
    <row r="595">
      <c r="B595" s="68"/>
      <c r="C595" s="68"/>
    </row>
    <row r="596">
      <c r="B596" s="68"/>
      <c r="C596" s="68"/>
    </row>
    <row r="597">
      <c r="B597" s="68"/>
      <c r="C597" s="68"/>
    </row>
    <row r="598">
      <c r="B598" s="68"/>
      <c r="C598" s="68"/>
    </row>
    <row r="599">
      <c r="B599" s="68"/>
      <c r="C599" s="68"/>
    </row>
    <row r="600">
      <c r="B600" s="68"/>
      <c r="C600" s="68"/>
    </row>
    <row r="601">
      <c r="B601" s="68"/>
      <c r="C601" s="68"/>
    </row>
    <row r="602">
      <c r="B602" s="68"/>
      <c r="C602" s="68"/>
    </row>
    <row r="603">
      <c r="B603" s="68"/>
      <c r="C603" s="68"/>
    </row>
    <row r="604">
      <c r="B604" s="68"/>
      <c r="C604" s="68"/>
    </row>
    <row r="605">
      <c r="B605" s="68"/>
      <c r="C605" s="68"/>
    </row>
    <row r="606">
      <c r="B606" s="68"/>
      <c r="C606" s="68"/>
    </row>
    <row r="607">
      <c r="B607" s="68"/>
      <c r="C607" s="68"/>
    </row>
    <row r="608">
      <c r="B608" s="68"/>
      <c r="C608" s="68"/>
    </row>
    <row r="609">
      <c r="B609" s="68"/>
      <c r="C609" s="68"/>
    </row>
    <row r="610">
      <c r="B610" s="68"/>
      <c r="C610" s="68"/>
    </row>
    <row r="611">
      <c r="B611" s="68"/>
      <c r="C611" s="68"/>
    </row>
    <row r="612">
      <c r="B612" s="68"/>
      <c r="C612" s="68"/>
    </row>
    <row r="613">
      <c r="B613" s="68"/>
      <c r="C613" s="68"/>
    </row>
    <row r="614">
      <c r="B614" s="68"/>
      <c r="C614" s="68"/>
    </row>
    <row r="615">
      <c r="B615" s="68"/>
      <c r="C615" s="68"/>
    </row>
    <row r="616">
      <c r="B616" s="68"/>
      <c r="C616" s="68"/>
    </row>
    <row r="617">
      <c r="B617" s="68"/>
      <c r="C617" s="68"/>
    </row>
    <row r="618">
      <c r="B618" s="68"/>
      <c r="C618" s="68"/>
    </row>
    <row r="619">
      <c r="B619" s="68"/>
      <c r="C619" s="68"/>
    </row>
    <row r="620">
      <c r="B620" s="68"/>
      <c r="C620" s="68"/>
    </row>
    <row r="621">
      <c r="B621" s="68"/>
      <c r="C621" s="68"/>
    </row>
    <row r="622">
      <c r="B622" s="68"/>
      <c r="C622" s="68"/>
    </row>
    <row r="623">
      <c r="B623" s="68"/>
      <c r="C623" s="68"/>
    </row>
    <row r="624">
      <c r="B624" s="68"/>
      <c r="C624" s="68"/>
    </row>
    <row r="625">
      <c r="B625" s="68"/>
      <c r="C625" s="68"/>
    </row>
    <row r="626">
      <c r="B626" s="68"/>
      <c r="C626" s="68"/>
    </row>
    <row r="627">
      <c r="B627" s="68"/>
      <c r="C627" s="68"/>
    </row>
    <row r="628">
      <c r="B628" s="68"/>
      <c r="C628" s="68"/>
    </row>
    <row r="629">
      <c r="B629" s="68"/>
      <c r="C629" s="68"/>
    </row>
    <row r="630">
      <c r="B630" s="68"/>
      <c r="C630" s="68"/>
    </row>
    <row r="631">
      <c r="B631" s="68"/>
      <c r="C631" s="68"/>
    </row>
    <row r="632">
      <c r="B632" s="68"/>
      <c r="C632" s="68"/>
    </row>
    <row r="633">
      <c r="B633" s="68"/>
      <c r="C633" s="68"/>
    </row>
    <row r="634">
      <c r="B634" s="68"/>
      <c r="C634" s="68"/>
    </row>
    <row r="635">
      <c r="B635" s="68"/>
      <c r="C635" s="68"/>
    </row>
    <row r="636">
      <c r="B636" s="68"/>
      <c r="C636" s="68"/>
    </row>
    <row r="637">
      <c r="B637" s="68"/>
      <c r="C637" s="68"/>
    </row>
    <row r="638">
      <c r="B638" s="68"/>
      <c r="C638" s="68"/>
    </row>
    <row r="639">
      <c r="B639" s="68"/>
      <c r="C639" s="68"/>
    </row>
    <row r="640">
      <c r="B640" s="68"/>
      <c r="C640" s="68"/>
    </row>
    <row r="641">
      <c r="B641" s="68"/>
      <c r="C641" s="68"/>
    </row>
    <row r="642">
      <c r="B642" s="68"/>
      <c r="C642" s="68"/>
    </row>
    <row r="643">
      <c r="B643" s="68"/>
      <c r="C643" s="68"/>
    </row>
    <row r="644">
      <c r="B644" s="68"/>
      <c r="C644" s="68"/>
    </row>
    <row r="645">
      <c r="B645" s="68"/>
      <c r="C645" s="68"/>
    </row>
    <row r="646">
      <c r="B646" s="68"/>
      <c r="C646" s="68"/>
    </row>
    <row r="647">
      <c r="B647" s="68"/>
      <c r="C647" s="68"/>
    </row>
    <row r="648">
      <c r="B648" s="68"/>
      <c r="C648" s="68"/>
    </row>
    <row r="649">
      <c r="B649" s="68"/>
      <c r="C649" s="68"/>
    </row>
    <row r="650">
      <c r="B650" s="68"/>
      <c r="C650" s="68"/>
    </row>
    <row r="651">
      <c r="B651" s="68"/>
      <c r="C651" s="68"/>
    </row>
    <row r="652">
      <c r="B652" s="68"/>
      <c r="C652" s="68"/>
    </row>
    <row r="653">
      <c r="B653" s="68"/>
      <c r="C653" s="68"/>
    </row>
    <row r="654">
      <c r="B654" s="68"/>
      <c r="C654" s="68"/>
    </row>
    <row r="655">
      <c r="B655" s="68"/>
      <c r="C655" s="68"/>
    </row>
    <row r="656">
      <c r="B656" s="68"/>
      <c r="C656" s="68"/>
    </row>
    <row r="657">
      <c r="B657" s="68"/>
      <c r="C657" s="68"/>
    </row>
    <row r="658">
      <c r="B658" s="68"/>
      <c r="C658" s="68"/>
    </row>
    <row r="659">
      <c r="B659" s="68"/>
      <c r="C659" s="68"/>
    </row>
    <row r="660">
      <c r="B660" s="68"/>
      <c r="C660" s="68"/>
    </row>
    <row r="661">
      <c r="B661" s="68"/>
      <c r="C661" s="68"/>
    </row>
    <row r="662">
      <c r="B662" s="68"/>
      <c r="C662" s="68"/>
    </row>
    <row r="663">
      <c r="B663" s="68"/>
      <c r="C663" s="68"/>
    </row>
    <row r="664">
      <c r="B664" s="68"/>
      <c r="C664" s="68"/>
    </row>
    <row r="665">
      <c r="B665" s="68"/>
      <c r="C665" s="68"/>
    </row>
    <row r="666">
      <c r="B666" s="68"/>
      <c r="C666" s="68"/>
    </row>
    <row r="667">
      <c r="B667" s="68"/>
      <c r="C667" s="68"/>
    </row>
    <row r="668">
      <c r="B668" s="68"/>
      <c r="C668" s="68"/>
    </row>
    <row r="669">
      <c r="B669" s="68"/>
      <c r="C669" s="68"/>
    </row>
    <row r="670">
      <c r="B670" s="68"/>
      <c r="C670" s="68"/>
    </row>
    <row r="671">
      <c r="B671" s="68"/>
      <c r="C671" s="68"/>
    </row>
    <row r="672">
      <c r="B672" s="68"/>
      <c r="C672" s="68"/>
    </row>
    <row r="673">
      <c r="B673" s="68"/>
      <c r="C673" s="68"/>
    </row>
    <row r="674">
      <c r="B674" s="68"/>
      <c r="C674" s="68"/>
    </row>
    <row r="675">
      <c r="B675" s="68"/>
      <c r="C675" s="68"/>
    </row>
    <row r="676">
      <c r="B676" s="68"/>
      <c r="C676" s="68"/>
    </row>
    <row r="677">
      <c r="B677" s="68"/>
      <c r="C677" s="68"/>
    </row>
    <row r="678">
      <c r="B678" s="68"/>
      <c r="C678" s="68"/>
    </row>
    <row r="679">
      <c r="B679" s="68"/>
      <c r="C679" s="68"/>
    </row>
    <row r="680">
      <c r="B680" s="68"/>
      <c r="C680" s="68"/>
    </row>
    <row r="681">
      <c r="B681" s="68"/>
      <c r="C681" s="68"/>
    </row>
    <row r="682">
      <c r="B682" s="68"/>
      <c r="C682" s="68"/>
    </row>
    <row r="683">
      <c r="B683" s="68"/>
      <c r="C683" s="68"/>
    </row>
    <row r="684">
      <c r="B684" s="68"/>
      <c r="C684" s="68"/>
    </row>
    <row r="685">
      <c r="B685" s="68"/>
      <c r="C685" s="68"/>
    </row>
    <row r="686">
      <c r="B686" s="68"/>
      <c r="C686" s="68"/>
    </row>
    <row r="687">
      <c r="B687" s="68"/>
      <c r="C687" s="68"/>
    </row>
    <row r="688">
      <c r="B688" s="68"/>
      <c r="C688" s="68"/>
    </row>
    <row r="689">
      <c r="B689" s="68"/>
      <c r="C689" s="68"/>
    </row>
    <row r="690">
      <c r="B690" s="68"/>
      <c r="C690" s="68"/>
    </row>
    <row r="691">
      <c r="B691" s="68"/>
      <c r="C691" s="68"/>
    </row>
    <row r="692">
      <c r="B692" s="68"/>
      <c r="C692" s="68"/>
    </row>
    <row r="693">
      <c r="B693" s="68"/>
      <c r="C693" s="68"/>
    </row>
    <row r="694">
      <c r="B694" s="68"/>
      <c r="C694" s="68"/>
    </row>
    <row r="695">
      <c r="B695" s="68"/>
      <c r="C695" s="68"/>
    </row>
    <row r="696">
      <c r="B696" s="68"/>
      <c r="C696" s="68"/>
    </row>
    <row r="697">
      <c r="B697" s="68"/>
      <c r="C697" s="68"/>
    </row>
    <row r="698">
      <c r="B698" s="68"/>
      <c r="C698" s="68"/>
    </row>
    <row r="699">
      <c r="B699" s="68"/>
      <c r="C699" s="68"/>
    </row>
    <row r="700">
      <c r="B700" s="68"/>
      <c r="C700" s="68"/>
    </row>
    <row r="701">
      <c r="B701" s="68"/>
      <c r="C701" s="68"/>
    </row>
    <row r="702">
      <c r="B702" s="68"/>
      <c r="C702" s="68"/>
    </row>
    <row r="703">
      <c r="B703" s="68"/>
      <c r="C703" s="68"/>
    </row>
    <row r="704">
      <c r="B704" s="68"/>
      <c r="C704" s="68"/>
    </row>
    <row r="705">
      <c r="B705" s="68"/>
      <c r="C705" s="68"/>
    </row>
    <row r="706">
      <c r="B706" s="68"/>
      <c r="C706" s="68"/>
    </row>
    <row r="707">
      <c r="B707" s="68"/>
      <c r="C707" s="68"/>
    </row>
    <row r="708">
      <c r="B708" s="68"/>
      <c r="C708" s="68"/>
    </row>
    <row r="709">
      <c r="B709" s="68"/>
      <c r="C709" s="68"/>
    </row>
    <row r="710">
      <c r="B710" s="68"/>
      <c r="C710" s="68"/>
    </row>
    <row r="711">
      <c r="B711" s="68"/>
      <c r="C711" s="68"/>
    </row>
    <row r="712">
      <c r="B712" s="68"/>
      <c r="C712" s="68"/>
    </row>
    <row r="713">
      <c r="B713" s="68"/>
      <c r="C713" s="68"/>
    </row>
    <row r="714">
      <c r="B714" s="68"/>
      <c r="C714" s="68"/>
    </row>
    <row r="715">
      <c r="B715" s="68"/>
      <c r="C715" s="68"/>
    </row>
    <row r="716">
      <c r="B716" s="68"/>
      <c r="C716" s="68"/>
    </row>
    <row r="717">
      <c r="B717" s="68"/>
      <c r="C717" s="68"/>
    </row>
    <row r="718">
      <c r="B718" s="68"/>
      <c r="C718" s="68"/>
    </row>
    <row r="719">
      <c r="B719" s="68"/>
      <c r="C719" s="68"/>
    </row>
    <row r="720">
      <c r="B720" s="68"/>
      <c r="C720" s="68"/>
    </row>
    <row r="721">
      <c r="B721" s="68"/>
      <c r="C721" s="68"/>
    </row>
    <row r="722">
      <c r="B722" s="68"/>
      <c r="C722" s="68"/>
    </row>
    <row r="723">
      <c r="B723" s="68"/>
      <c r="C723" s="68"/>
    </row>
    <row r="724">
      <c r="B724" s="68"/>
      <c r="C724" s="68"/>
    </row>
    <row r="725">
      <c r="B725" s="68"/>
      <c r="C725" s="68"/>
    </row>
    <row r="726">
      <c r="B726" s="68"/>
      <c r="C726" s="68"/>
    </row>
    <row r="727">
      <c r="B727" s="68"/>
      <c r="C727" s="68"/>
    </row>
    <row r="728">
      <c r="B728" s="68"/>
      <c r="C728" s="68"/>
    </row>
    <row r="729">
      <c r="B729" s="68"/>
      <c r="C729" s="68"/>
    </row>
    <row r="730">
      <c r="B730" s="68"/>
      <c r="C730" s="68"/>
    </row>
    <row r="731">
      <c r="B731" s="68"/>
      <c r="C731" s="68"/>
    </row>
    <row r="732">
      <c r="B732" s="68"/>
      <c r="C732" s="68"/>
    </row>
    <row r="733">
      <c r="B733" s="68"/>
      <c r="C733" s="68"/>
    </row>
    <row r="734">
      <c r="B734" s="68"/>
      <c r="C734" s="68"/>
    </row>
    <row r="735">
      <c r="B735" s="68"/>
      <c r="C735" s="68"/>
    </row>
    <row r="736">
      <c r="B736" s="68"/>
      <c r="C736" s="68"/>
    </row>
    <row r="737">
      <c r="B737" s="68"/>
      <c r="C737" s="68"/>
    </row>
    <row r="738">
      <c r="B738" s="68"/>
      <c r="C738" s="68"/>
    </row>
    <row r="739">
      <c r="B739" s="68"/>
      <c r="C739" s="68"/>
    </row>
    <row r="740">
      <c r="B740" s="68"/>
      <c r="C740" s="68"/>
    </row>
    <row r="741">
      <c r="B741" s="68"/>
      <c r="C741" s="68"/>
    </row>
    <row r="742">
      <c r="B742" s="68"/>
      <c r="C742" s="68"/>
    </row>
    <row r="743">
      <c r="B743" s="68"/>
      <c r="C743" s="68"/>
    </row>
    <row r="744">
      <c r="B744" s="68"/>
      <c r="C744" s="68"/>
    </row>
    <row r="745">
      <c r="B745" s="68"/>
      <c r="C745" s="68"/>
    </row>
    <row r="746">
      <c r="B746" s="68"/>
      <c r="C746" s="68"/>
    </row>
    <row r="747">
      <c r="B747" s="68"/>
      <c r="C747" s="68"/>
    </row>
    <row r="748">
      <c r="B748" s="68"/>
      <c r="C748" s="68"/>
    </row>
    <row r="749">
      <c r="B749" s="68"/>
      <c r="C749" s="68"/>
    </row>
    <row r="750">
      <c r="B750" s="68"/>
      <c r="C750" s="68"/>
    </row>
    <row r="751">
      <c r="B751" s="68"/>
      <c r="C751" s="68"/>
    </row>
    <row r="752">
      <c r="B752" s="68"/>
      <c r="C752" s="68"/>
    </row>
    <row r="753">
      <c r="B753" s="68"/>
      <c r="C753" s="68"/>
    </row>
    <row r="754">
      <c r="B754" s="68"/>
      <c r="C754" s="68"/>
    </row>
    <row r="755">
      <c r="B755" s="68"/>
      <c r="C755" s="68"/>
    </row>
    <row r="756">
      <c r="B756" s="68"/>
      <c r="C756" s="68"/>
    </row>
    <row r="757">
      <c r="B757" s="68"/>
      <c r="C757" s="68"/>
    </row>
    <row r="758">
      <c r="B758" s="68"/>
      <c r="C758" s="68"/>
    </row>
    <row r="759">
      <c r="B759" s="68"/>
      <c r="C759" s="68"/>
    </row>
    <row r="760">
      <c r="B760" s="68"/>
      <c r="C760" s="68"/>
    </row>
    <row r="761">
      <c r="B761" s="68"/>
      <c r="C761" s="68"/>
    </row>
    <row r="762">
      <c r="B762" s="68"/>
      <c r="C762" s="68"/>
    </row>
    <row r="763">
      <c r="B763" s="68"/>
      <c r="C763" s="68"/>
    </row>
    <row r="764">
      <c r="B764" s="68"/>
      <c r="C764" s="68"/>
    </row>
    <row r="765">
      <c r="B765" s="68"/>
      <c r="C765" s="68"/>
    </row>
    <row r="766">
      <c r="B766" s="68"/>
      <c r="C766" s="68"/>
    </row>
    <row r="767">
      <c r="B767" s="68"/>
      <c r="C767" s="68"/>
    </row>
    <row r="768">
      <c r="B768" s="68"/>
      <c r="C768" s="68"/>
    </row>
    <row r="769">
      <c r="B769" s="68"/>
      <c r="C769" s="68"/>
    </row>
    <row r="770">
      <c r="B770" s="68"/>
      <c r="C770" s="68"/>
    </row>
    <row r="771">
      <c r="B771" s="68"/>
      <c r="C771" s="68"/>
    </row>
    <row r="772">
      <c r="B772" s="68"/>
      <c r="C772" s="68"/>
    </row>
    <row r="773">
      <c r="B773" s="68"/>
      <c r="C773" s="68"/>
    </row>
    <row r="774">
      <c r="B774" s="68"/>
      <c r="C774" s="68"/>
    </row>
    <row r="775">
      <c r="B775" s="68"/>
      <c r="C775" s="68"/>
    </row>
    <row r="776">
      <c r="B776" s="68"/>
      <c r="C776" s="68"/>
    </row>
    <row r="777">
      <c r="B777" s="68"/>
      <c r="C777" s="68"/>
    </row>
    <row r="778">
      <c r="B778" s="68"/>
      <c r="C778" s="68"/>
    </row>
    <row r="779">
      <c r="B779" s="68"/>
      <c r="C779" s="68"/>
    </row>
    <row r="780">
      <c r="B780" s="68"/>
      <c r="C780" s="68"/>
    </row>
    <row r="781">
      <c r="B781" s="68"/>
      <c r="C781" s="68"/>
    </row>
    <row r="782">
      <c r="B782" s="68"/>
      <c r="C782" s="68"/>
    </row>
    <row r="783">
      <c r="B783" s="68"/>
      <c r="C783" s="68"/>
    </row>
    <row r="784">
      <c r="B784" s="68"/>
      <c r="C784" s="68"/>
    </row>
    <row r="785">
      <c r="B785" s="68"/>
      <c r="C785" s="68"/>
    </row>
    <row r="786">
      <c r="B786" s="68"/>
      <c r="C786" s="68"/>
    </row>
    <row r="787">
      <c r="B787" s="68"/>
      <c r="C787" s="68"/>
    </row>
    <row r="788">
      <c r="B788" s="68"/>
      <c r="C788" s="68"/>
    </row>
    <row r="789">
      <c r="B789" s="68"/>
      <c r="C789" s="68"/>
    </row>
    <row r="790">
      <c r="B790" s="68"/>
      <c r="C790" s="68"/>
    </row>
    <row r="791">
      <c r="B791" s="68"/>
      <c r="C791" s="68"/>
    </row>
    <row r="792">
      <c r="B792" s="68"/>
      <c r="C792" s="68"/>
    </row>
    <row r="793">
      <c r="B793" s="68"/>
      <c r="C793" s="68"/>
    </row>
    <row r="794">
      <c r="B794" s="68"/>
      <c r="C794" s="68"/>
    </row>
    <row r="795">
      <c r="B795" s="68"/>
      <c r="C795" s="68"/>
    </row>
    <row r="796">
      <c r="B796" s="68"/>
      <c r="C796" s="68"/>
    </row>
    <row r="797">
      <c r="B797" s="68"/>
      <c r="C797" s="68"/>
    </row>
    <row r="798">
      <c r="B798" s="68"/>
      <c r="C798" s="68"/>
    </row>
    <row r="799">
      <c r="B799" s="68"/>
      <c r="C799" s="68"/>
    </row>
    <row r="800">
      <c r="B800" s="68"/>
      <c r="C800" s="68"/>
    </row>
    <row r="801">
      <c r="B801" s="68"/>
      <c r="C801" s="68"/>
    </row>
    <row r="802">
      <c r="B802" s="68"/>
      <c r="C802" s="68"/>
    </row>
    <row r="803">
      <c r="B803" s="68"/>
      <c r="C803" s="68"/>
    </row>
    <row r="804">
      <c r="B804" s="68"/>
      <c r="C804" s="68"/>
    </row>
    <row r="805">
      <c r="B805" s="68"/>
      <c r="C805" s="68"/>
    </row>
    <row r="806">
      <c r="B806" s="68"/>
      <c r="C806" s="68"/>
    </row>
    <row r="807">
      <c r="B807" s="68"/>
      <c r="C807" s="68"/>
    </row>
    <row r="808">
      <c r="B808" s="68"/>
      <c r="C808" s="68"/>
    </row>
    <row r="809">
      <c r="B809" s="68"/>
      <c r="C809" s="68"/>
    </row>
    <row r="810">
      <c r="B810" s="68"/>
      <c r="C810" s="68"/>
    </row>
    <row r="811">
      <c r="B811" s="68"/>
      <c r="C811" s="68"/>
    </row>
    <row r="812">
      <c r="B812" s="68"/>
      <c r="C812" s="68"/>
    </row>
    <row r="813">
      <c r="B813" s="68"/>
      <c r="C813" s="68"/>
    </row>
    <row r="814">
      <c r="B814" s="68"/>
      <c r="C814" s="68"/>
    </row>
    <row r="815">
      <c r="B815" s="68"/>
      <c r="C815" s="68"/>
    </row>
    <row r="816">
      <c r="B816" s="68"/>
      <c r="C816" s="68"/>
    </row>
    <row r="817">
      <c r="B817" s="68"/>
      <c r="C817" s="68"/>
    </row>
    <row r="818">
      <c r="B818" s="68"/>
      <c r="C818" s="68"/>
    </row>
    <row r="819">
      <c r="B819" s="68"/>
      <c r="C819" s="68"/>
    </row>
    <row r="820">
      <c r="B820" s="68"/>
      <c r="C820" s="68"/>
    </row>
    <row r="821">
      <c r="B821" s="68"/>
      <c r="C821" s="68"/>
    </row>
    <row r="822">
      <c r="B822" s="68"/>
      <c r="C822" s="68"/>
    </row>
    <row r="823">
      <c r="B823" s="68"/>
      <c r="C823" s="68"/>
    </row>
    <row r="824">
      <c r="B824" s="68"/>
      <c r="C824" s="68"/>
    </row>
    <row r="825">
      <c r="B825" s="68"/>
      <c r="C825" s="68"/>
    </row>
    <row r="826">
      <c r="B826" s="68"/>
      <c r="C826" s="68"/>
    </row>
    <row r="827">
      <c r="B827" s="68"/>
      <c r="C827" s="68"/>
    </row>
    <row r="828">
      <c r="B828" s="68"/>
      <c r="C828" s="68"/>
    </row>
    <row r="829">
      <c r="B829" s="68"/>
      <c r="C829" s="68"/>
    </row>
    <row r="830">
      <c r="B830" s="68"/>
      <c r="C830" s="68"/>
    </row>
    <row r="831">
      <c r="B831" s="68"/>
      <c r="C831" s="68"/>
    </row>
    <row r="832">
      <c r="B832" s="68"/>
      <c r="C832" s="68"/>
    </row>
    <row r="833">
      <c r="B833" s="68"/>
      <c r="C833" s="68"/>
    </row>
    <row r="834">
      <c r="B834" s="68"/>
      <c r="C834" s="68"/>
    </row>
    <row r="835">
      <c r="B835" s="68"/>
      <c r="C835" s="68"/>
    </row>
    <row r="836">
      <c r="B836" s="68"/>
      <c r="C836" s="68"/>
    </row>
    <row r="837">
      <c r="B837" s="68"/>
      <c r="C837" s="68"/>
    </row>
    <row r="838">
      <c r="B838" s="68"/>
      <c r="C838" s="68"/>
    </row>
    <row r="839">
      <c r="B839" s="68"/>
      <c r="C839" s="68"/>
    </row>
    <row r="840">
      <c r="B840" s="68"/>
      <c r="C840" s="68"/>
    </row>
    <row r="841">
      <c r="B841" s="68"/>
      <c r="C841" s="68"/>
    </row>
    <row r="842">
      <c r="B842" s="68"/>
      <c r="C842" s="68"/>
    </row>
    <row r="843">
      <c r="B843" s="68"/>
      <c r="C843" s="68"/>
    </row>
    <row r="844">
      <c r="B844" s="68"/>
      <c r="C844" s="68"/>
    </row>
    <row r="845">
      <c r="B845" s="68"/>
      <c r="C845" s="68"/>
    </row>
    <row r="846">
      <c r="B846" s="68"/>
      <c r="C846" s="68"/>
    </row>
    <row r="847">
      <c r="B847" s="68"/>
      <c r="C847" s="68"/>
    </row>
    <row r="848">
      <c r="B848" s="68"/>
      <c r="C848" s="68"/>
    </row>
    <row r="849">
      <c r="B849" s="68"/>
      <c r="C849" s="68"/>
    </row>
    <row r="850">
      <c r="B850" s="68"/>
      <c r="C850" s="68"/>
    </row>
    <row r="851">
      <c r="B851" s="68"/>
      <c r="C851" s="68"/>
    </row>
    <row r="852">
      <c r="B852" s="68"/>
      <c r="C852" s="68"/>
    </row>
    <row r="853">
      <c r="B853" s="68"/>
      <c r="C853" s="68"/>
    </row>
    <row r="854">
      <c r="B854" s="68"/>
      <c r="C854" s="68"/>
    </row>
    <row r="855">
      <c r="B855" s="68"/>
      <c r="C855" s="68"/>
    </row>
    <row r="856">
      <c r="B856" s="68"/>
      <c r="C856" s="68"/>
    </row>
    <row r="857">
      <c r="B857" s="68"/>
      <c r="C857" s="68"/>
    </row>
    <row r="858">
      <c r="B858" s="68"/>
      <c r="C858" s="68"/>
    </row>
    <row r="859">
      <c r="B859" s="68"/>
      <c r="C859" s="68"/>
    </row>
    <row r="860">
      <c r="B860" s="68"/>
      <c r="C860" s="68"/>
    </row>
    <row r="861">
      <c r="B861" s="68"/>
      <c r="C861" s="68"/>
    </row>
    <row r="862">
      <c r="B862" s="68"/>
      <c r="C862" s="68"/>
    </row>
    <row r="863">
      <c r="B863" s="68"/>
      <c r="C863" s="68"/>
    </row>
    <row r="864">
      <c r="B864" s="68"/>
      <c r="C864" s="68"/>
    </row>
    <row r="865">
      <c r="B865" s="68"/>
      <c r="C865" s="68"/>
    </row>
    <row r="866">
      <c r="B866" s="68"/>
      <c r="C866" s="68"/>
    </row>
    <row r="867">
      <c r="B867" s="68"/>
      <c r="C867" s="68"/>
    </row>
    <row r="868">
      <c r="B868" s="68"/>
      <c r="C868" s="68"/>
    </row>
    <row r="869">
      <c r="B869" s="68"/>
      <c r="C869" s="68"/>
    </row>
    <row r="870">
      <c r="B870" s="68"/>
      <c r="C870" s="68"/>
    </row>
    <row r="871">
      <c r="B871" s="68"/>
      <c r="C871" s="68"/>
    </row>
    <row r="872">
      <c r="B872" s="68"/>
      <c r="C872" s="68"/>
    </row>
    <row r="873">
      <c r="B873" s="68"/>
      <c r="C873" s="68"/>
    </row>
    <row r="874">
      <c r="B874" s="68"/>
      <c r="C874" s="68"/>
    </row>
    <row r="875">
      <c r="B875" s="68"/>
      <c r="C875" s="68"/>
    </row>
    <row r="876">
      <c r="B876" s="68"/>
      <c r="C876" s="68"/>
    </row>
    <row r="877">
      <c r="B877" s="68"/>
      <c r="C877" s="68"/>
    </row>
    <row r="878">
      <c r="B878" s="68"/>
      <c r="C878" s="68"/>
    </row>
    <row r="879">
      <c r="B879" s="68"/>
      <c r="C879" s="68"/>
    </row>
    <row r="880">
      <c r="B880" s="68"/>
      <c r="C880" s="68"/>
    </row>
    <row r="881">
      <c r="B881" s="68"/>
      <c r="C881" s="68"/>
    </row>
    <row r="882">
      <c r="B882" s="68"/>
      <c r="C882" s="68"/>
    </row>
    <row r="883">
      <c r="B883" s="68"/>
      <c r="C883" s="68"/>
    </row>
    <row r="884">
      <c r="B884" s="68"/>
      <c r="C884" s="68"/>
    </row>
    <row r="885">
      <c r="B885" s="68"/>
      <c r="C885" s="68"/>
    </row>
    <row r="886">
      <c r="B886" s="68"/>
      <c r="C886" s="68"/>
    </row>
    <row r="887">
      <c r="B887" s="68"/>
      <c r="C887" s="68"/>
    </row>
    <row r="888">
      <c r="B888" s="68"/>
      <c r="C888" s="68"/>
    </row>
    <row r="889">
      <c r="B889" s="68"/>
      <c r="C889" s="68"/>
    </row>
    <row r="890">
      <c r="B890" s="68"/>
      <c r="C890" s="68"/>
    </row>
    <row r="891">
      <c r="B891" s="68"/>
      <c r="C891" s="68"/>
    </row>
    <row r="892">
      <c r="B892" s="68"/>
      <c r="C892" s="68"/>
    </row>
    <row r="893">
      <c r="B893" s="68"/>
      <c r="C893" s="68"/>
    </row>
    <row r="894">
      <c r="B894" s="68"/>
      <c r="C894" s="68"/>
    </row>
    <row r="895">
      <c r="B895" s="68"/>
      <c r="C895" s="68"/>
    </row>
    <row r="896">
      <c r="B896" s="68"/>
      <c r="C896" s="68"/>
    </row>
    <row r="897">
      <c r="B897" s="68"/>
      <c r="C897" s="68"/>
    </row>
    <row r="898">
      <c r="B898" s="68"/>
      <c r="C898" s="68"/>
    </row>
    <row r="899">
      <c r="B899" s="68"/>
      <c r="C899" s="68"/>
    </row>
    <row r="900">
      <c r="B900" s="68"/>
      <c r="C900" s="68"/>
    </row>
    <row r="901">
      <c r="B901" s="68"/>
      <c r="C901" s="68"/>
    </row>
    <row r="902">
      <c r="B902" s="68"/>
      <c r="C902" s="68"/>
    </row>
    <row r="903">
      <c r="B903" s="68"/>
      <c r="C903" s="68"/>
    </row>
    <row r="904">
      <c r="B904" s="68"/>
      <c r="C904" s="68"/>
    </row>
    <row r="905">
      <c r="B905" s="68"/>
      <c r="C905" s="68"/>
    </row>
    <row r="906">
      <c r="B906" s="68"/>
      <c r="C906" s="68"/>
    </row>
    <row r="907">
      <c r="B907" s="68"/>
      <c r="C907" s="68"/>
    </row>
    <row r="908">
      <c r="B908" s="68"/>
      <c r="C908" s="68"/>
    </row>
    <row r="909">
      <c r="B909" s="68"/>
      <c r="C909" s="68"/>
    </row>
    <row r="910">
      <c r="B910" s="68"/>
      <c r="C910" s="68"/>
    </row>
    <row r="911">
      <c r="B911" s="68"/>
      <c r="C911" s="68"/>
    </row>
    <row r="912">
      <c r="B912" s="68"/>
      <c r="C912" s="68"/>
    </row>
    <row r="913">
      <c r="B913" s="68"/>
      <c r="C913" s="68"/>
    </row>
    <row r="914">
      <c r="B914" s="68"/>
      <c r="C914" s="68"/>
    </row>
    <row r="915">
      <c r="B915" s="68"/>
      <c r="C915" s="68"/>
    </row>
    <row r="916">
      <c r="B916" s="68"/>
      <c r="C916" s="68"/>
    </row>
    <row r="917">
      <c r="B917" s="68"/>
      <c r="C917" s="68"/>
    </row>
    <row r="918">
      <c r="B918" s="68"/>
      <c r="C918" s="68"/>
    </row>
    <row r="919">
      <c r="B919" s="68"/>
      <c r="C919" s="68"/>
    </row>
    <row r="920">
      <c r="B920" s="68"/>
      <c r="C920" s="68"/>
    </row>
    <row r="921">
      <c r="B921" s="68"/>
      <c r="C921" s="68"/>
    </row>
    <row r="922">
      <c r="B922" s="68"/>
      <c r="C922" s="68"/>
    </row>
    <row r="923">
      <c r="B923" s="68"/>
      <c r="C923" s="68"/>
    </row>
    <row r="924">
      <c r="B924" s="68"/>
      <c r="C924" s="68"/>
    </row>
    <row r="925">
      <c r="B925" s="68"/>
      <c r="C925" s="68"/>
    </row>
    <row r="926">
      <c r="B926" s="68"/>
      <c r="C926" s="68"/>
    </row>
    <row r="927">
      <c r="B927" s="68"/>
      <c r="C927" s="68"/>
    </row>
    <row r="928">
      <c r="B928" s="68"/>
      <c r="C928" s="68"/>
    </row>
    <row r="929">
      <c r="B929" s="68"/>
      <c r="C929" s="68"/>
    </row>
    <row r="930">
      <c r="B930" s="68"/>
      <c r="C930" s="68"/>
    </row>
    <row r="931">
      <c r="B931" s="68"/>
      <c r="C931" s="68"/>
    </row>
    <row r="932">
      <c r="B932" s="68"/>
      <c r="C932" s="68"/>
    </row>
    <row r="933">
      <c r="B933" s="68"/>
      <c r="C933" s="68"/>
    </row>
    <row r="934">
      <c r="B934" s="68"/>
      <c r="C934" s="68"/>
    </row>
    <row r="935">
      <c r="B935" s="68"/>
      <c r="C935" s="68"/>
    </row>
    <row r="936">
      <c r="B936" s="68"/>
      <c r="C936" s="68"/>
    </row>
    <row r="937">
      <c r="B937" s="68"/>
      <c r="C937" s="68"/>
    </row>
    <row r="938">
      <c r="B938" s="68"/>
      <c r="C938" s="68"/>
    </row>
    <row r="939">
      <c r="B939" s="68"/>
      <c r="C939" s="68"/>
    </row>
    <row r="940">
      <c r="B940" s="68"/>
      <c r="C940" s="68"/>
    </row>
    <row r="941">
      <c r="B941" s="68"/>
      <c r="C941" s="68"/>
    </row>
    <row r="942">
      <c r="B942" s="68"/>
      <c r="C942" s="68"/>
    </row>
    <row r="943">
      <c r="B943" s="68"/>
      <c r="C943" s="68"/>
    </row>
    <row r="944">
      <c r="B944" s="68"/>
      <c r="C944" s="68"/>
    </row>
    <row r="945">
      <c r="B945" s="68"/>
      <c r="C945" s="68"/>
    </row>
    <row r="946">
      <c r="B946" s="68"/>
      <c r="C946" s="68"/>
    </row>
    <row r="947">
      <c r="B947" s="68"/>
      <c r="C947" s="68"/>
    </row>
    <row r="948">
      <c r="B948" s="68"/>
      <c r="C948" s="68"/>
    </row>
    <row r="949">
      <c r="B949" s="68"/>
      <c r="C949" s="68"/>
    </row>
    <row r="950">
      <c r="B950" s="68"/>
      <c r="C950" s="68"/>
    </row>
    <row r="951">
      <c r="B951" s="68"/>
      <c r="C951" s="68"/>
    </row>
    <row r="952">
      <c r="B952" s="68"/>
      <c r="C952" s="68"/>
    </row>
    <row r="953">
      <c r="B953" s="68"/>
      <c r="C953" s="68"/>
    </row>
    <row r="954">
      <c r="B954" s="68"/>
      <c r="C954" s="68"/>
    </row>
    <row r="955">
      <c r="B955" s="68"/>
      <c r="C955" s="68"/>
    </row>
    <row r="956">
      <c r="B956" s="68"/>
      <c r="C956" s="68"/>
    </row>
    <row r="957">
      <c r="B957" s="68"/>
      <c r="C957" s="68"/>
    </row>
    <row r="958">
      <c r="B958" s="68"/>
      <c r="C958" s="68"/>
    </row>
    <row r="959">
      <c r="B959" s="68"/>
      <c r="C959" s="68"/>
    </row>
    <row r="960">
      <c r="B960" s="68"/>
      <c r="C960" s="68"/>
    </row>
    <row r="961">
      <c r="B961" s="68"/>
      <c r="C961" s="68"/>
    </row>
    <row r="962">
      <c r="B962" s="68"/>
      <c r="C962" s="68"/>
    </row>
    <row r="963">
      <c r="B963" s="68"/>
      <c r="C963" s="68"/>
    </row>
    <row r="964">
      <c r="B964" s="68"/>
      <c r="C964" s="68"/>
    </row>
    <row r="965">
      <c r="B965" s="68"/>
      <c r="C965" s="68"/>
    </row>
    <row r="966">
      <c r="B966" s="68"/>
      <c r="C966" s="68"/>
    </row>
    <row r="967">
      <c r="B967" s="68"/>
      <c r="C967" s="68"/>
    </row>
    <row r="968">
      <c r="B968" s="68"/>
      <c r="C968" s="68"/>
    </row>
    <row r="969">
      <c r="B969" s="68"/>
      <c r="C969" s="68"/>
    </row>
    <row r="970">
      <c r="B970" s="68"/>
      <c r="C970" s="68"/>
    </row>
    <row r="971">
      <c r="B971" s="68"/>
      <c r="C971" s="68"/>
    </row>
    <row r="972">
      <c r="B972" s="68"/>
      <c r="C972" s="68"/>
    </row>
    <row r="973">
      <c r="B973" s="68"/>
      <c r="C973" s="68"/>
    </row>
    <row r="974">
      <c r="B974" s="68"/>
      <c r="C974" s="68"/>
    </row>
    <row r="975">
      <c r="B975" s="68"/>
      <c r="C975" s="68"/>
    </row>
    <row r="976">
      <c r="B976" s="68"/>
      <c r="C976" s="68"/>
    </row>
    <row r="977">
      <c r="B977" s="68"/>
      <c r="C977" s="68"/>
    </row>
    <row r="978">
      <c r="B978" s="68"/>
      <c r="C978" s="68"/>
    </row>
    <row r="979">
      <c r="B979" s="68"/>
      <c r="C979" s="68"/>
    </row>
    <row r="980">
      <c r="B980" s="68"/>
      <c r="C980" s="68"/>
    </row>
    <row r="981">
      <c r="B981" s="68"/>
      <c r="C981" s="68"/>
    </row>
    <row r="982">
      <c r="B982" s="68"/>
      <c r="C982" s="68"/>
    </row>
    <row r="983">
      <c r="B983" s="68"/>
      <c r="C983" s="68"/>
    </row>
    <row r="984">
      <c r="B984" s="68"/>
      <c r="C984" s="68"/>
    </row>
    <row r="985">
      <c r="B985" s="68"/>
      <c r="C985" s="68"/>
    </row>
    <row r="986">
      <c r="B986" s="68"/>
      <c r="C986" s="68"/>
    </row>
    <row r="987">
      <c r="B987" s="68"/>
      <c r="C987" s="68"/>
    </row>
    <row r="988">
      <c r="B988" s="68"/>
      <c r="C988" s="68"/>
    </row>
    <row r="989">
      <c r="B989" s="68"/>
      <c r="C989" s="68"/>
    </row>
    <row r="990">
      <c r="B990" s="68"/>
      <c r="C990" s="68"/>
    </row>
    <row r="991">
      <c r="B991" s="68"/>
      <c r="C991" s="68"/>
    </row>
    <row r="992">
      <c r="B992" s="68"/>
      <c r="C992" s="68"/>
    </row>
  </sheetData>
  <hyperlinks>
    <hyperlink r:id="rId1" ref="B2"/>
    <hyperlink r:id="rId2" ref="B3"/>
    <hyperlink r:id="rId3" ref="B4"/>
    <hyperlink r:id="rId4" ref="B6"/>
    <hyperlink r:id="rId5" ref="B7"/>
    <hyperlink r:id="rId6" ref="B8"/>
  </hyperlinks>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7.63"/>
    <col customWidth="1" min="3" max="3" width="10.88"/>
    <col customWidth="1" min="4" max="4" width="56.25"/>
  </cols>
  <sheetData>
    <row r="1">
      <c r="A1" s="69" t="s">
        <v>87</v>
      </c>
      <c r="B1" s="70"/>
      <c r="C1" s="70"/>
      <c r="D1" s="70"/>
      <c r="E1" s="70"/>
    </row>
    <row r="2">
      <c r="A2" s="71" t="s">
        <v>29</v>
      </c>
      <c r="B2" s="72"/>
      <c r="C2" s="11"/>
      <c r="D2" s="73"/>
      <c r="E2" s="73"/>
    </row>
    <row r="3">
      <c r="A3" s="74" t="s">
        <v>88</v>
      </c>
      <c r="B3" s="75">
        <v>0.04</v>
      </c>
      <c r="C3" s="70"/>
      <c r="D3" s="70"/>
      <c r="E3" s="70"/>
    </row>
    <row r="4">
      <c r="A4" s="76" t="s">
        <v>89</v>
      </c>
      <c r="B4" s="77">
        <v>0.645</v>
      </c>
      <c r="C4" s="78" t="s">
        <v>90</v>
      </c>
      <c r="D4" s="70"/>
      <c r="E4" s="70"/>
    </row>
    <row r="5">
      <c r="A5" s="76" t="s">
        <v>91</v>
      </c>
      <c r="B5" s="77">
        <v>0.289</v>
      </c>
      <c r="C5" s="78" t="s">
        <v>90</v>
      </c>
      <c r="D5" s="79"/>
      <c r="E5" s="80"/>
    </row>
    <row r="6">
      <c r="A6" s="81" t="s">
        <v>92</v>
      </c>
      <c r="B6" s="82">
        <f>B4-B5</f>
        <v>0.356</v>
      </c>
      <c r="C6" s="74"/>
      <c r="D6" s="79"/>
      <c r="E6" s="80"/>
    </row>
    <row r="7">
      <c r="A7" s="76" t="s">
        <v>35</v>
      </c>
      <c r="B7" s="77">
        <v>0.1</v>
      </c>
      <c r="C7" s="78" t="s">
        <v>36</v>
      </c>
      <c r="D7" s="79"/>
      <c r="E7" s="80"/>
    </row>
    <row r="8">
      <c r="A8" s="83" t="s">
        <v>33</v>
      </c>
      <c r="B8" s="74">
        <v>120996.0</v>
      </c>
      <c r="C8" s="84" t="s">
        <v>34</v>
      </c>
      <c r="D8" s="85"/>
      <c r="E8" s="85"/>
      <c r="F8" s="86"/>
      <c r="G8" s="86"/>
      <c r="H8" s="86"/>
      <c r="I8" s="86"/>
      <c r="J8" s="86"/>
      <c r="K8" s="86"/>
      <c r="L8" s="86"/>
      <c r="M8" s="86"/>
      <c r="N8" s="86"/>
      <c r="O8" s="86"/>
      <c r="P8" s="86"/>
      <c r="Q8" s="86"/>
      <c r="R8" s="86"/>
      <c r="S8" s="86"/>
      <c r="T8" s="86"/>
      <c r="U8" s="86"/>
      <c r="V8" s="86"/>
      <c r="W8" s="86"/>
      <c r="X8" s="86"/>
      <c r="Y8" s="86"/>
      <c r="Z8" s="86"/>
      <c r="AA8" s="86"/>
    </row>
    <row r="9">
      <c r="A9" s="87"/>
      <c r="B9" s="88" t="s">
        <v>93</v>
      </c>
      <c r="C9" s="89" t="s">
        <v>30</v>
      </c>
      <c r="D9" s="89" t="s">
        <v>94</v>
      </c>
      <c r="E9" s="89" t="s">
        <v>32</v>
      </c>
    </row>
    <row r="10">
      <c r="A10" s="90" t="s">
        <v>95</v>
      </c>
    </row>
    <row r="11">
      <c r="A11" s="91" t="s">
        <v>96</v>
      </c>
      <c r="B11" s="72"/>
      <c r="C11" s="72"/>
      <c r="D11" s="72"/>
      <c r="E11" s="11"/>
    </row>
    <row r="12">
      <c r="A12" s="74" t="s">
        <v>97</v>
      </c>
      <c r="B12" s="92">
        <v>16.0</v>
      </c>
      <c r="C12" s="93" t="s">
        <v>98</v>
      </c>
      <c r="D12" s="70"/>
      <c r="E12" s="70"/>
    </row>
    <row r="13">
      <c r="A13" s="74" t="s">
        <v>99</v>
      </c>
      <c r="B13" s="92">
        <v>20.0</v>
      </c>
      <c r="C13" s="93" t="s">
        <v>98</v>
      </c>
      <c r="D13" s="70"/>
      <c r="E13" s="70"/>
    </row>
    <row r="14">
      <c r="A14" s="94" t="s">
        <v>100</v>
      </c>
      <c r="B14" s="95">
        <f>B13-B12</f>
        <v>4</v>
      </c>
      <c r="C14" s="96" t="s">
        <v>98</v>
      </c>
      <c r="D14" s="97"/>
      <c r="E14" s="97"/>
    </row>
    <row r="15">
      <c r="A15" s="74" t="s">
        <v>101</v>
      </c>
      <c r="B15" s="92">
        <f>793+1115</f>
        <v>1908</v>
      </c>
      <c r="C15" s="93" t="s">
        <v>38</v>
      </c>
      <c r="D15" s="93" t="s">
        <v>102</v>
      </c>
      <c r="E15" s="78" t="s">
        <v>103</v>
      </c>
    </row>
    <row r="16">
      <c r="A16" s="94" t="s">
        <v>104</v>
      </c>
      <c r="B16" s="95">
        <f>B15/B14</f>
        <v>477</v>
      </c>
      <c r="C16" s="96" t="s">
        <v>38</v>
      </c>
      <c r="D16" s="97"/>
      <c r="E16" s="97"/>
    </row>
    <row r="17">
      <c r="A17" s="74" t="s">
        <v>105</v>
      </c>
      <c r="B17" s="92">
        <f>'Dílčí výpočet V. Inflation adju'!Z29</f>
        <v>2774.509805</v>
      </c>
      <c r="C17" s="93" t="s">
        <v>106</v>
      </c>
      <c r="D17" s="7" t="s">
        <v>107</v>
      </c>
      <c r="E17" s="98" t="s">
        <v>108</v>
      </c>
    </row>
    <row r="18">
      <c r="A18" s="94" t="s">
        <v>109</v>
      </c>
      <c r="B18" s="95">
        <f>B17*B16</f>
        <v>1323441.177</v>
      </c>
      <c r="C18" s="96" t="s">
        <v>110</v>
      </c>
      <c r="D18" s="97"/>
      <c r="E18" s="97"/>
    </row>
    <row r="19">
      <c r="A19" s="74" t="s">
        <v>111</v>
      </c>
      <c r="B19" s="99">
        <f>B18</f>
        <v>1323441.177</v>
      </c>
      <c r="C19" s="93"/>
      <c r="D19" s="7"/>
      <c r="E19" s="7"/>
    </row>
    <row r="20">
      <c r="A20" s="74" t="s">
        <v>112</v>
      </c>
      <c r="B20" s="99">
        <f t="shared" ref="B20:B22" si="1">B19*(1-$B$3)</f>
        <v>1270503.53</v>
      </c>
      <c r="C20" s="93"/>
      <c r="D20" s="7"/>
      <c r="E20" s="7"/>
    </row>
    <row r="21">
      <c r="A21" s="74" t="s">
        <v>113</v>
      </c>
      <c r="B21" s="99">
        <f t="shared" si="1"/>
        <v>1219683.389</v>
      </c>
      <c r="C21" s="93"/>
      <c r="D21" s="7"/>
      <c r="E21" s="7"/>
    </row>
    <row r="22">
      <c r="A22" s="74" t="s">
        <v>114</v>
      </c>
      <c r="B22" s="99">
        <f t="shared" si="1"/>
        <v>1170896.053</v>
      </c>
      <c r="C22" s="93"/>
      <c r="D22" s="7"/>
      <c r="E22" s="7"/>
    </row>
    <row r="23">
      <c r="A23" s="100" t="s">
        <v>115</v>
      </c>
      <c r="B23" s="101">
        <f>sum(B19:B22)</f>
        <v>4984524.149</v>
      </c>
      <c r="C23" s="102" t="s">
        <v>46</v>
      </c>
      <c r="D23" s="97" t="s">
        <v>116</v>
      </c>
      <c r="E23" s="103"/>
    </row>
    <row r="24">
      <c r="A24" s="91" t="s">
        <v>117</v>
      </c>
      <c r="B24" s="72"/>
      <c r="C24" s="72"/>
      <c r="D24" s="72"/>
      <c r="E24" s="11"/>
    </row>
    <row r="25">
      <c r="A25" s="74" t="s">
        <v>118</v>
      </c>
      <c r="B25" s="74">
        <v>20.0</v>
      </c>
      <c r="C25" s="93" t="s">
        <v>98</v>
      </c>
      <c r="D25" s="70"/>
      <c r="E25" s="70"/>
    </row>
    <row r="26">
      <c r="A26" s="74" t="s">
        <v>119</v>
      </c>
      <c r="B26" s="74">
        <v>60.0</v>
      </c>
      <c r="C26" s="93" t="s">
        <v>98</v>
      </c>
      <c r="D26" s="70"/>
      <c r="E26" s="70"/>
    </row>
    <row r="27">
      <c r="A27" s="94" t="s">
        <v>120</v>
      </c>
      <c r="B27" s="104">
        <f>B26-B25</f>
        <v>40</v>
      </c>
      <c r="C27" s="96" t="s">
        <v>98</v>
      </c>
      <c r="D27" s="104"/>
      <c r="E27" s="104"/>
    </row>
    <row r="28">
      <c r="A28" s="94" t="s">
        <v>104</v>
      </c>
      <c r="B28" s="105">
        <f>round(B16*B6,0)</f>
        <v>170</v>
      </c>
      <c r="C28" s="94" t="s">
        <v>38</v>
      </c>
      <c r="D28" s="104"/>
      <c r="E28" s="104"/>
    </row>
    <row r="29">
      <c r="A29" s="74" t="s">
        <v>105</v>
      </c>
      <c r="B29" s="92">
        <v>2775.0</v>
      </c>
      <c r="C29" s="93" t="s">
        <v>106</v>
      </c>
      <c r="D29" s="7" t="s">
        <v>107</v>
      </c>
      <c r="E29" s="98" t="s">
        <v>108</v>
      </c>
    </row>
    <row r="30" hidden="1">
      <c r="A30" s="74" t="s">
        <v>109</v>
      </c>
      <c r="B30" s="106">
        <f>B29*B28</f>
        <v>471750</v>
      </c>
      <c r="C30" s="74" t="s">
        <v>110</v>
      </c>
      <c r="D30" s="70"/>
      <c r="E30" s="70"/>
    </row>
    <row r="31" hidden="1">
      <c r="A31" s="74" t="s">
        <v>121</v>
      </c>
      <c r="B31" s="106">
        <f>B30*(1-$B$3)*(1-$B$3)*(1-$B$3)*(1-$B$3)*(1-$B$3)</f>
        <v>384652.0701</v>
      </c>
      <c r="C31" s="74" t="s">
        <v>110</v>
      </c>
      <c r="D31" s="70"/>
      <c r="E31" s="70"/>
    </row>
    <row r="32" hidden="1">
      <c r="A32" s="74" t="s">
        <v>122</v>
      </c>
      <c r="B32" s="106">
        <f t="shared" ref="B32:B70" si="2">B31*(1-$B$3)</f>
        <v>369265.9873</v>
      </c>
      <c r="C32" s="74" t="s">
        <v>110</v>
      </c>
      <c r="D32" s="70"/>
      <c r="E32" s="70"/>
    </row>
    <row r="33" hidden="1">
      <c r="A33" s="74" t="s">
        <v>123</v>
      </c>
      <c r="B33" s="106">
        <f t="shared" si="2"/>
        <v>354495.3478</v>
      </c>
      <c r="C33" s="74" t="s">
        <v>110</v>
      </c>
      <c r="D33" s="70"/>
      <c r="E33" s="70"/>
    </row>
    <row r="34" hidden="1">
      <c r="A34" s="74" t="s">
        <v>124</v>
      </c>
      <c r="B34" s="106">
        <f t="shared" si="2"/>
        <v>340315.5339</v>
      </c>
      <c r="C34" s="74" t="s">
        <v>110</v>
      </c>
      <c r="D34" s="70"/>
      <c r="E34" s="70"/>
    </row>
    <row r="35" hidden="1">
      <c r="A35" s="74" t="s">
        <v>125</v>
      </c>
      <c r="B35" s="106">
        <f t="shared" si="2"/>
        <v>326702.9125</v>
      </c>
      <c r="C35" s="74" t="s">
        <v>110</v>
      </c>
      <c r="D35" s="70"/>
      <c r="E35" s="70"/>
    </row>
    <row r="36" hidden="1">
      <c r="A36" s="74" t="s">
        <v>126</v>
      </c>
      <c r="B36" s="106">
        <f t="shared" si="2"/>
        <v>313634.796</v>
      </c>
      <c r="C36" s="74" t="s">
        <v>110</v>
      </c>
      <c r="D36" s="70"/>
      <c r="E36" s="70"/>
    </row>
    <row r="37" hidden="1">
      <c r="A37" s="74" t="s">
        <v>127</v>
      </c>
      <c r="B37" s="106">
        <f t="shared" si="2"/>
        <v>301089.4042</v>
      </c>
      <c r="C37" s="74" t="s">
        <v>110</v>
      </c>
      <c r="D37" s="70"/>
      <c r="E37" s="70"/>
    </row>
    <row r="38" hidden="1">
      <c r="A38" s="74" t="s">
        <v>128</v>
      </c>
      <c r="B38" s="106">
        <f t="shared" si="2"/>
        <v>289045.828</v>
      </c>
      <c r="C38" s="74" t="s">
        <v>110</v>
      </c>
      <c r="D38" s="70"/>
      <c r="E38" s="70"/>
    </row>
    <row r="39" hidden="1">
      <c r="A39" s="74" t="s">
        <v>129</v>
      </c>
      <c r="B39" s="106">
        <f t="shared" si="2"/>
        <v>277483.9949</v>
      </c>
      <c r="C39" s="74" t="s">
        <v>110</v>
      </c>
      <c r="D39" s="70"/>
      <c r="E39" s="70"/>
    </row>
    <row r="40" hidden="1">
      <c r="A40" s="74" t="s">
        <v>130</v>
      </c>
      <c r="B40" s="106">
        <f t="shared" si="2"/>
        <v>266384.6351</v>
      </c>
      <c r="C40" s="74" t="s">
        <v>110</v>
      </c>
      <c r="D40" s="70"/>
      <c r="E40" s="70"/>
    </row>
    <row r="41" hidden="1">
      <c r="A41" s="74" t="s">
        <v>131</v>
      </c>
      <c r="B41" s="106">
        <f t="shared" si="2"/>
        <v>255729.2497</v>
      </c>
      <c r="C41" s="74" t="s">
        <v>110</v>
      </c>
      <c r="D41" s="70"/>
      <c r="E41" s="70"/>
    </row>
    <row r="42" hidden="1">
      <c r="A42" s="74" t="s">
        <v>132</v>
      </c>
      <c r="B42" s="106">
        <f t="shared" si="2"/>
        <v>245500.0797</v>
      </c>
      <c r="C42" s="74" t="s">
        <v>110</v>
      </c>
      <c r="D42" s="70"/>
      <c r="E42" s="70"/>
    </row>
    <row r="43" hidden="1">
      <c r="A43" s="74" t="s">
        <v>133</v>
      </c>
      <c r="B43" s="106">
        <f t="shared" si="2"/>
        <v>235680.0765</v>
      </c>
      <c r="C43" s="74" t="s">
        <v>110</v>
      </c>
      <c r="D43" s="70"/>
      <c r="E43" s="70"/>
    </row>
    <row r="44" hidden="1">
      <c r="A44" s="74" t="s">
        <v>134</v>
      </c>
      <c r="B44" s="106">
        <f t="shared" si="2"/>
        <v>226252.8735</v>
      </c>
      <c r="C44" s="74" t="s">
        <v>110</v>
      </c>
      <c r="D44" s="70"/>
      <c r="E44" s="70"/>
    </row>
    <row r="45" hidden="1">
      <c r="A45" s="74" t="s">
        <v>135</v>
      </c>
      <c r="B45" s="106">
        <f t="shared" si="2"/>
        <v>217202.7585</v>
      </c>
      <c r="C45" s="74" t="s">
        <v>110</v>
      </c>
      <c r="D45" s="70"/>
      <c r="E45" s="70"/>
    </row>
    <row r="46" hidden="1">
      <c r="A46" s="74" t="s">
        <v>136</v>
      </c>
      <c r="B46" s="106">
        <f t="shared" si="2"/>
        <v>208514.6482</v>
      </c>
      <c r="C46" s="74" t="s">
        <v>110</v>
      </c>
      <c r="D46" s="70"/>
      <c r="E46" s="70"/>
    </row>
    <row r="47" hidden="1">
      <c r="A47" s="74" t="s">
        <v>137</v>
      </c>
      <c r="B47" s="106">
        <f t="shared" si="2"/>
        <v>200174.0623</v>
      </c>
      <c r="C47" s="74" t="s">
        <v>110</v>
      </c>
      <c r="D47" s="70"/>
      <c r="E47" s="70"/>
    </row>
    <row r="48" hidden="1">
      <c r="A48" s="74" t="s">
        <v>138</v>
      </c>
      <c r="B48" s="106">
        <f t="shared" si="2"/>
        <v>192167.0998</v>
      </c>
      <c r="C48" s="74" t="s">
        <v>110</v>
      </c>
      <c r="D48" s="70"/>
      <c r="E48" s="70"/>
    </row>
    <row r="49" hidden="1">
      <c r="A49" s="74" t="s">
        <v>139</v>
      </c>
      <c r="B49" s="106">
        <f t="shared" si="2"/>
        <v>184480.4158</v>
      </c>
      <c r="C49" s="74" t="s">
        <v>110</v>
      </c>
      <c r="D49" s="70"/>
      <c r="E49" s="70"/>
    </row>
    <row r="50" hidden="1">
      <c r="A50" s="74" t="s">
        <v>140</v>
      </c>
      <c r="B50" s="106">
        <f t="shared" si="2"/>
        <v>177101.1991</v>
      </c>
      <c r="C50" s="74" t="s">
        <v>110</v>
      </c>
      <c r="D50" s="70"/>
      <c r="E50" s="70"/>
    </row>
    <row r="51" hidden="1">
      <c r="A51" s="74" t="s">
        <v>141</v>
      </c>
      <c r="B51" s="106">
        <f t="shared" si="2"/>
        <v>170017.1512</v>
      </c>
      <c r="C51" s="74" t="s">
        <v>110</v>
      </c>
      <c r="D51" s="70"/>
      <c r="E51" s="70"/>
    </row>
    <row r="52" hidden="1">
      <c r="A52" s="74" t="s">
        <v>142</v>
      </c>
      <c r="B52" s="106">
        <f t="shared" si="2"/>
        <v>163216.4651</v>
      </c>
      <c r="C52" s="74" t="s">
        <v>110</v>
      </c>
      <c r="D52" s="70"/>
      <c r="E52" s="70"/>
    </row>
    <row r="53" hidden="1">
      <c r="A53" s="74" t="s">
        <v>143</v>
      </c>
      <c r="B53" s="106">
        <f t="shared" si="2"/>
        <v>156687.8065</v>
      </c>
      <c r="C53" s="74" t="s">
        <v>110</v>
      </c>
      <c r="D53" s="70"/>
      <c r="E53" s="70"/>
    </row>
    <row r="54" hidden="1">
      <c r="A54" s="74" t="s">
        <v>144</v>
      </c>
      <c r="B54" s="106">
        <f t="shared" si="2"/>
        <v>150420.2943</v>
      </c>
      <c r="C54" s="74" t="s">
        <v>110</v>
      </c>
      <c r="D54" s="70"/>
      <c r="E54" s="70"/>
    </row>
    <row r="55" hidden="1">
      <c r="A55" s="74" t="s">
        <v>145</v>
      </c>
      <c r="B55" s="106">
        <f t="shared" si="2"/>
        <v>144403.4825</v>
      </c>
      <c r="C55" s="74" t="s">
        <v>110</v>
      </c>
      <c r="D55" s="70"/>
      <c r="E55" s="70"/>
    </row>
    <row r="56" hidden="1">
      <c r="A56" s="74" t="s">
        <v>146</v>
      </c>
      <c r="B56" s="106">
        <f t="shared" si="2"/>
        <v>138627.3432</v>
      </c>
      <c r="C56" s="74" t="s">
        <v>110</v>
      </c>
      <c r="D56" s="70"/>
      <c r="E56" s="70"/>
    </row>
    <row r="57" hidden="1">
      <c r="A57" s="74" t="s">
        <v>147</v>
      </c>
      <c r="B57" s="106">
        <f t="shared" si="2"/>
        <v>133082.2495</v>
      </c>
      <c r="C57" s="74" t="s">
        <v>110</v>
      </c>
      <c r="D57" s="70"/>
      <c r="E57" s="70"/>
    </row>
    <row r="58" hidden="1">
      <c r="A58" s="74" t="s">
        <v>148</v>
      </c>
      <c r="B58" s="106">
        <f t="shared" si="2"/>
        <v>127758.9595</v>
      </c>
      <c r="C58" s="74" t="s">
        <v>110</v>
      </c>
      <c r="D58" s="70"/>
      <c r="E58" s="70"/>
    </row>
    <row r="59" hidden="1">
      <c r="A59" s="74" t="s">
        <v>149</v>
      </c>
      <c r="B59" s="106">
        <f t="shared" si="2"/>
        <v>122648.6011</v>
      </c>
      <c r="C59" s="74" t="s">
        <v>110</v>
      </c>
      <c r="D59" s="70"/>
      <c r="E59" s="70"/>
    </row>
    <row r="60" hidden="1">
      <c r="A60" s="74" t="s">
        <v>150</v>
      </c>
      <c r="B60" s="106">
        <f t="shared" si="2"/>
        <v>117742.6571</v>
      </c>
      <c r="C60" s="74" t="s">
        <v>110</v>
      </c>
      <c r="D60" s="70"/>
      <c r="E60" s="70"/>
    </row>
    <row r="61" hidden="1">
      <c r="A61" s="74" t="s">
        <v>151</v>
      </c>
      <c r="B61" s="106">
        <f t="shared" si="2"/>
        <v>113032.9508</v>
      </c>
      <c r="C61" s="74" t="s">
        <v>110</v>
      </c>
      <c r="D61" s="70"/>
      <c r="E61" s="70"/>
    </row>
    <row r="62" hidden="1">
      <c r="A62" s="74" t="s">
        <v>152</v>
      </c>
      <c r="B62" s="106">
        <f t="shared" si="2"/>
        <v>108511.6328</v>
      </c>
      <c r="C62" s="74" t="s">
        <v>110</v>
      </c>
      <c r="D62" s="70"/>
      <c r="E62" s="70"/>
    </row>
    <row r="63" hidden="1">
      <c r="A63" s="74" t="s">
        <v>153</v>
      </c>
      <c r="B63" s="106">
        <f t="shared" si="2"/>
        <v>104171.1674</v>
      </c>
      <c r="C63" s="74" t="s">
        <v>110</v>
      </c>
      <c r="D63" s="70"/>
      <c r="E63" s="70"/>
    </row>
    <row r="64" hidden="1">
      <c r="A64" s="74" t="s">
        <v>154</v>
      </c>
      <c r="B64" s="106">
        <f t="shared" si="2"/>
        <v>100004.3207</v>
      </c>
      <c r="C64" s="74" t="s">
        <v>110</v>
      </c>
      <c r="D64" s="70"/>
      <c r="E64" s="70"/>
    </row>
    <row r="65" hidden="1">
      <c r="A65" s="74" t="s">
        <v>155</v>
      </c>
      <c r="B65" s="106">
        <f t="shared" si="2"/>
        <v>96004.14791</v>
      </c>
      <c r="C65" s="74" t="s">
        <v>110</v>
      </c>
      <c r="D65" s="70"/>
      <c r="E65" s="70"/>
    </row>
    <row r="66" hidden="1">
      <c r="A66" s="74" t="s">
        <v>156</v>
      </c>
      <c r="B66" s="106">
        <f t="shared" si="2"/>
        <v>92163.982</v>
      </c>
      <c r="C66" s="74" t="s">
        <v>110</v>
      </c>
      <c r="D66" s="70"/>
      <c r="E66" s="70"/>
    </row>
    <row r="67" hidden="1">
      <c r="A67" s="74" t="s">
        <v>157</v>
      </c>
      <c r="B67" s="106">
        <f t="shared" si="2"/>
        <v>88477.42272</v>
      </c>
      <c r="C67" s="74" t="s">
        <v>110</v>
      </c>
      <c r="D67" s="70"/>
      <c r="E67" s="70"/>
    </row>
    <row r="68" hidden="1">
      <c r="A68" s="74" t="s">
        <v>158</v>
      </c>
      <c r="B68" s="106">
        <f t="shared" si="2"/>
        <v>84938.32581</v>
      </c>
      <c r="C68" s="74" t="s">
        <v>110</v>
      </c>
      <c r="D68" s="70"/>
      <c r="E68" s="70"/>
    </row>
    <row r="69" hidden="1">
      <c r="A69" s="74" t="s">
        <v>159</v>
      </c>
      <c r="B69" s="106">
        <f t="shared" si="2"/>
        <v>81540.79278</v>
      </c>
      <c r="C69" s="74" t="s">
        <v>110</v>
      </c>
      <c r="D69" s="70"/>
      <c r="E69" s="70"/>
    </row>
    <row r="70" hidden="1">
      <c r="A70" s="74" t="s">
        <v>160</v>
      </c>
      <c r="B70" s="106">
        <f t="shared" si="2"/>
        <v>78279.16106</v>
      </c>
      <c r="C70" s="74" t="s">
        <v>110</v>
      </c>
      <c r="D70" s="70"/>
      <c r="E70" s="70"/>
    </row>
    <row r="71">
      <c r="A71" s="100" t="s">
        <v>115</v>
      </c>
      <c r="B71" s="101">
        <f>sum(B31:B70)</f>
        <v>7737601.887</v>
      </c>
      <c r="C71" s="100" t="s">
        <v>46</v>
      </c>
      <c r="D71" s="97" t="s">
        <v>116</v>
      </c>
      <c r="E71" s="107"/>
    </row>
    <row r="72">
      <c r="A72" s="108" t="s">
        <v>161</v>
      </c>
      <c r="B72" s="109">
        <f>sum(B71+B23)/1000000</f>
        <v>12.72212604</v>
      </c>
      <c r="C72" s="108" t="s">
        <v>49</v>
      </c>
      <c r="D72" s="109"/>
      <c r="E72" s="109"/>
    </row>
    <row r="75">
      <c r="A75" s="2" t="s">
        <v>162</v>
      </c>
    </row>
    <row r="76">
      <c r="A76" s="18" t="s">
        <v>163</v>
      </c>
      <c r="B76" s="18" t="s">
        <v>164</v>
      </c>
    </row>
    <row r="77">
      <c r="A77" s="18" t="s">
        <v>165</v>
      </c>
      <c r="B77" s="18" t="s">
        <v>166</v>
      </c>
    </row>
    <row r="78">
      <c r="A78" s="18" t="s">
        <v>167</v>
      </c>
      <c r="B78" s="110" t="s">
        <v>168</v>
      </c>
    </row>
    <row r="79">
      <c r="A79" s="18" t="s">
        <v>169</v>
      </c>
      <c r="B79" s="110" t="s">
        <v>170</v>
      </c>
    </row>
    <row r="82">
      <c r="A82" s="18" t="s">
        <v>171</v>
      </c>
      <c r="B82" s="111">
        <f>B16</f>
        <v>477</v>
      </c>
      <c r="C82" s="18" t="s">
        <v>38</v>
      </c>
    </row>
    <row r="83">
      <c r="A83" s="112" t="s">
        <v>172</v>
      </c>
      <c r="B83" s="113">
        <f>B28</f>
        <v>170</v>
      </c>
      <c r="C83" s="18" t="s">
        <v>38</v>
      </c>
    </row>
    <row r="84">
      <c r="A84" s="112" t="s">
        <v>92</v>
      </c>
      <c r="B84" s="114">
        <f>B6</f>
        <v>0.356</v>
      </c>
    </row>
    <row r="85">
      <c r="A85" s="18" t="s">
        <v>105</v>
      </c>
      <c r="B85" s="115">
        <f>B17</f>
        <v>2774.509805</v>
      </c>
      <c r="C85" s="110" t="s">
        <v>106</v>
      </c>
    </row>
    <row r="86">
      <c r="A86" s="18" t="s">
        <v>173</v>
      </c>
      <c r="B86" s="26">
        <f>B72</f>
        <v>12.72212604</v>
      </c>
      <c r="C86" s="18" t="s">
        <v>49</v>
      </c>
    </row>
  </sheetData>
  <mergeCells count="4">
    <mergeCell ref="A2:C2"/>
    <mergeCell ref="A10:E10"/>
    <mergeCell ref="A11:E11"/>
    <mergeCell ref="A24:E24"/>
  </mergeCells>
  <hyperlinks>
    <hyperlink r:id="rId1" ref="C4"/>
    <hyperlink r:id="rId2" ref="C5"/>
    <hyperlink r:id="rId3" ref="C7"/>
    <hyperlink r:id="rId4" ref="C8"/>
    <hyperlink r:id="rId5" ref="E15"/>
    <hyperlink r:id="rId6" ref="E17"/>
    <hyperlink r:id="rId7" ref="E29"/>
  </hyperlinks>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8.0"/>
    <col customWidth="1" min="3" max="3" width="10.88"/>
    <col customWidth="1" min="4" max="4" width="46.25"/>
    <col customWidth="1" min="6" max="6" width="16.25"/>
    <col customWidth="1" min="7" max="7" width="17.63"/>
  </cols>
  <sheetData>
    <row r="1">
      <c r="A1" s="2" t="s">
        <v>174</v>
      </c>
    </row>
    <row r="2">
      <c r="A2" s="71" t="s">
        <v>29</v>
      </c>
      <c r="B2" s="72"/>
      <c r="C2" s="11"/>
      <c r="D2" s="87"/>
      <c r="E2" s="87"/>
    </row>
    <row r="3">
      <c r="A3" s="74" t="s">
        <v>88</v>
      </c>
      <c r="B3" s="75">
        <f>'Dílčí výpočet I. Ambulantní péč'!B3</f>
        <v>0.04</v>
      </c>
      <c r="C3" s="70"/>
      <c r="D3" s="70"/>
      <c r="E3" s="70"/>
    </row>
    <row r="4">
      <c r="A4" s="76" t="s">
        <v>89</v>
      </c>
      <c r="B4" s="75">
        <f>'Dílčí výpočet I. Ambulantní péč'!B4</f>
        <v>0.645</v>
      </c>
      <c r="C4" s="78" t="s">
        <v>90</v>
      </c>
      <c r="D4" s="70"/>
      <c r="E4" s="70"/>
    </row>
    <row r="5">
      <c r="A5" s="76" t="s">
        <v>91</v>
      </c>
      <c r="B5" s="75">
        <f>'Dílčí výpočet I. Ambulantní péč'!B5</f>
        <v>0.289</v>
      </c>
      <c r="C5" s="78" t="s">
        <v>90</v>
      </c>
      <c r="D5" s="70"/>
      <c r="E5" s="116"/>
    </row>
    <row r="6">
      <c r="A6" s="81" t="s">
        <v>92</v>
      </c>
      <c r="B6" s="75">
        <f>'Dílčí výpočet I. Ambulantní péč'!B6</f>
        <v>0.356</v>
      </c>
      <c r="C6" s="74"/>
      <c r="D6" s="70"/>
      <c r="E6" s="116"/>
    </row>
    <row r="7">
      <c r="A7" s="76" t="s">
        <v>35</v>
      </c>
      <c r="B7" s="75">
        <f>'Dílčí výpočet I. Ambulantní péč'!B7</f>
        <v>0.1</v>
      </c>
      <c r="C7" s="78" t="s">
        <v>36</v>
      </c>
      <c r="D7" s="70"/>
      <c r="E7" s="116"/>
    </row>
    <row r="8">
      <c r="A8" s="83" t="s">
        <v>33</v>
      </c>
      <c r="B8" s="117">
        <f>'Dílčí výpočet I. Ambulantní péč'!B8</f>
        <v>120996</v>
      </c>
      <c r="C8" s="84" t="s">
        <v>34</v>
      </c>
      <c r="D8" s="70"/>
      <c r="E8" s="116"/>
    </row>
    <row r="9">
      <c r="A9" s="87"/>
      <c r="B9" s="88" t="s">
        <v>93</v>
      </c>
      <c r="C9" s="89" t="s">
        <v>30</v>
      </c>
      <c r="D9" s="89" t="s">
        <v>94</v>
      </c>
      <c r="E9" s="89" t="s">
        <v>32</v>
      </c>
    </row>
    <row r="10">
      <c r="A10" s="90" t="s">
        <v>175</v>
      </c>
    </row>
    <row r="11">
      <c r="A11" s="74" t="s">
        <v>176</v>
      </c>
      <c r="B11" s="92">
        <v>7849354.0</v>
      </c>
      <c r="C11" s="93" t="s">
        <v>177</v>
      </c>
      <c r="D11" s="93" t="s">
        <v>178</v>
      </c>
      <c r="E11" s="84" t="s">
        <v>179</v>
      </c>
    </row>
    <row r="12">
      <c r="A12" s="74" t="s">
        <v>176</v>
      </c>
      <c r="B12" s="117">
        <v>1.14794565535E9</v>
      </c>
      <c r="C12" s="93" t="s">
        <v>46</v>
      </c>
      <c r="D12" s="93" t="s">
        <v>180</v>
      </c>
      <c r="E12" s="84" t="s">
        <v>179</v>
      </c>
    </row>
    <row r="13">
      <c r="A13" s="74" t="s">
        <v>181</v>
      </c>
      <c r="B13" s="77">
        <v>0.2615</v>
      </c>
      <c r="C13" s="93"/>
      <c r="D13" s="74" t="s">
        <v>182</v>
      </c>
      <c r="E13" s="19" t="s">
        <v>183</v>
      </c>
    </row>
    <row r="14">
      <c r="A14" s="74" t="s">
        <v>184</v>
      </c>
      <c r="B14" s="92">
        <f>B12*B13</f>
        <v>300187788.9</v>
      </c>
      <c r="C14" s="93" t="s">
        <v>46</v>
      </c>
      <c r="D14" s="70"/>
      <c r="E14" s="74"/>
    </row>
    <row r="15">
      <c r="A15" s="74" t="s">
        <v>185</v>
      </c>
      <c r="B15" s="92">
        <v>92086.0</v>
      </c>
      <c r="C15" s="93" t="s">
        <v>38</v>
      </c>
      <c r="D15" s="70"/>
      <c r="E15" s="78" t="s">
        <v>103</v>
      </c>
    </row>
    <row r="16">
      <c r="A16" s="94" t="s">
        <v>186</v>
      </c>
      <c r="B16" s="118">
        <f>B14/B15</f>
        <v>3259.863485</v>
      </c>
      <c r="C16" s="96" t="s">
        <v>46</v>
      </c>
      <c r="D16" s="97"/>
      <c r="E16" s="97"/>
    </row>
    <row r="17">
      <c r="A17" s="91" t="s">
        <v>96</v>
      </c>
      <c r="B17" s="72"/>
      <c r="C17" s="72"/>
      <c r="D17" s="72"/>
      <c r="E17" s="11"/>
    </row>
    <row r="18">
      <c r="A18" s="74" t="s">
        <v>187</v>
      </c>
      <c r="B18" s="92">
        <v>16.0</v>
      </c>
      <c r="C18" s="93" t="s">
        <v>98</v>
      </c>
      <c r="D18" s="70"/>
      <c r="E18" s="70"/>
    </row>
    <row r="19">
      <c r="A19" s="74" t="s">
        <v>188</v>
      </c>
      <c r="B19" s="92">
        <v>20.0</v>
      </c>
      <c r="C19" s="93" t="s">
        <v>98</v>
      </c>
      <c r="D19" s="70"/>
      <c r="E19" s="70"/>
    </row>
    <row r="20">
      <c r="A20" s="94" t="s">
        <v>120</v>
      </c>
      <c r="B20" s="95">
        <f>B19-B18</f>
        <v>4</v>
      </c>
      <c r="C20" s="96" t="s">
        <v>98</v>
      </c>
      <c r="D20" s="97"/>
      <c r="E20" s="97"/>
    </row>
    <row r="21">
      <c r="A21" s="74" t="s">
        <v>101</v>
      </c>
      <c r="B21" s="92">
        <v>1908.0</v>
      </c>
      <c r="C21" s="93" t="s">
        <v>38</v>
      </c>
      <c r="D21" s="7" t="s">
        <v>102</v>
      </c>
      <c r="E21" s="84" t="s">
        <v>103</v>
      </c>
    </row>
    <row r="22">
      <c r="A22" s="94" t="s">
        <v>104</v>
      </c>
      <c r="B22" s="118">
        <f>B21/B20</f>
        <v>477</v>
      </c>
      <c r="C22" s="96" t="s">
        <v>38</v>
      </c>
      <c r="D22" s="97"/>
      <c r="E22" s="97"/>
    </row>
    <row r="23">
      <c r="A23" s="74" t="s">
        <v>189</v>
      </c>
      <c r="B23" s="99">
        <f>B22*B16</f>
        <v>1554954.882</v>
      </c>
      <c r="C23" s="93" t="s">
        <v>46</v>
      </c>
      <c r="D23" s="7"/>
      <c r="E23" s="7"/>
    </row>
    <row r="24" hidden="1">
      <c r="A24" s="74" t="s">
        <v>111</v>
      </c>
      <c r="B24" s="99">
        <f>B23</f>
        <v>1554954.882</v>
      </c>
      <c r="C24" s="93"/>
      <c r="D24" s="7"/>
      <c r="E24" s="7"/>
    </row>
    <row r="25" hidden="1">
      <c r="A25" s="74" t="s">
        <v>112</v>
      </c>
      <c r="B25" s="99">
        <f t="shared" ref="B25:B27" si="1">B24*(1-$B$3)</f>
        <v>1492756.687</v>
      </c>
      <c r="C25" s="93"/>
      <c r="D25" s="7"/>
      <c r="E25" s="7"/>
    </row>
    <row r="26" hidden="1">
      <c r="A26" s="74" t="s">
        <v>113</v>
      </c>
      <c r="B26" s="99">
        <f t="shared" si="1"/>
        <v>1433046.42</v>
      </c>
      <c r="C26" s="93"/>
      <c r="D26" s="7"/>
      <c r="E26" s="7"/>
    </row>
    <row r="27" hidden="1">
      <c r="A27" s="74" t="s">
        <v>114</v>
      </c>
      <c r="B27" s="99">
        <f t="shared" si="1"/>
        <v>1375724.563</v>
      </c>
      <c r="C27" s="93"/>
      <c r="D27" s="7"/>
      <c r="E27" s="7"/>
    </row>
    <row r="28">
      <c r="A28" s="100" t="s">
        <v>115</v>
      </c>
      <c r="B28" s="101">
        <f>sum(B24:B27)</f>
        <v>5856482.552</v>
      </c>
      <c r="C28" s="100" t="s">
        <v>46</v>
      </c>
      <c r="D28" s="97"/>
      <c r="E28" s="103"/>
    </row>
    <row r="29">
      <c r="A29" s="91" t="s">
        <v>117</v>
      </c>
      <c r="B29" s="72"/>
      <c r="C29" s="72"/>
      <c r="D29" s="72"/>
      <c r="E29" s="11"/>
    </row>
    <row r="30">
      <c r="A30" s="74" t="s">
        <v>187</v>
      </c>
      <c r="B30" s="74">
        <v>20.0</v>
      </c>
      <c r="C30" s="93" t="s">
        <v>98</v>
      </c>
      <c r="D30" s="70"/>
      <c r="E30" s="70"/>
    </row>
    <row r="31">
      <c r="A31" s="74" t="s">
        <v>188</v>
      </c>
      <c r="B31" s="74">
        <v>60.0</v>
      </c>
      <c r="C31" s="93" t="s">
        <v>98</v>
      </c>
      <c r="D31" s="70"/>
      <c r="E31" s="70"/>
    </row>
    <row r="32">
      <c r="A32" s="94" t="s">
        <v>120</v>
      </c>
      <c r="B32" s="104">
        <f>B31-B30</f>
        <v>40</v>
      </c>
      <c r="C32" s="96" t="s">
        <v>98</v>
      </c>
      <c r="D32" s="104"/>
      <c r="E32" s="104"/>
    </row>
    <row r="33">
      <c r="A33" s="94" t="s">
        <v>104</v>
      </c>
      <c r="B33" s="105">
        <f>ROUND(B6*B22,0)</f>
        <v>170</v>
      </c>
      <c r="C33" s="96" t="s">
        <v>38</v>
      </c>
      <c r="D33" s="104"/>
      <c r="E33" s="104"/>
    </row>
    <row r="34">
      <c r="A34" s="74" t="s">
        <v>189</v>
      </c>
      <c r="B34" s="99">
        <f>B33*B16</f>
        <v>554176.7924</v>
      </c>
      <c r="C34" s="93" t="s">
        <v>46</v>
      </c>
      <c r="D34" s="70"/>
      <c r="E34" s="70"/>
    </row>
    <row r="35" hidden="1">
      <c r="A35" s="74" t="s">
        <v>121</v>
      </c>
      <c r="B35" s="106">
        <f>B34*((1-B3)^4)</f>
        <v>470688.1523</v>
      </c>
      <c r="C35" s="74" t="s">
        <v>110</v>
      </c>
      <c r="D35" s="70"/>
      <c r="E35" s="70"/>
    </row>
    <row r="36" hidden="1">
      <c r="A36" s="74" t="s">
        <v>122</v>
      </c>
      <c r="B36" s="106">
        <f t="shared" ref="B36:B74" si="2">B35*(1-$B$3)</f>
        <v>451860.6262</v>
      </c>
      <c r="C36" s="74" t="s">
        <v>110</v>
      </c>
      <c r="D36" s="70"/>
      <c r="E36" s="70"/>
    </row>
    <row r="37" hidden="1">
      <c r="A37" s="74" t="s">
        <v>123</v>
      </c>
      <c r="B37" s="106">
        <f t="shared" si="2"/>
        <v>433786.2012</v>
      </c>
      <c r="C37" s="74" t="s">
        <v>110</v>
      </c>
      <c r="D37" s="70"/>
      <c r="E37" s="70"/>
    </row>
    <row r="38" hidden="1">
      <c r="A38" s="74" t="s">
        <v>124</v>
      </c>
      <c r="B38" s="106">
        <f t="shared" si="2"/>
        <v>416434.7531</v>
      </c>
      <c r="C38" s="74" t="s">
        <v>110</v>
      </c>
      <c r="D38" s="70"/>
      <c r="E38" s="70"/>
    </row>
    <row r="39" hidden="1">
      <c r="A39" s="74" t="s">
        <v>125</v>
      </c>
      <c r="B39" s="106">
        <f t="shared" si="2"/>
        <v>399777.363</v>
      </c>
      <c r="C39" s="74" t="s">
        <v>110</v>
      </c>
      <c r="D39" s="70"/>
      <c r="E39" s="70"/>
    </row>
    <row r="40" hidden="1">
      <c r="A40" s="74" t="s">
        <v>126</v>
      </c>
      <c r="B40" s="106">
        <f t="shared" si="2"/>
        <v>383786.2685</v>
      </c>
      <c r="C40" s="74" t="s">
        <v>110</v>
      </c>
      <c r="D40" s="70"/>
      <c r="E40" s="70"/>
    </row>
    <row r="41" hidden="1">
      <c r="A41" s="74" t="s">
        <v>127</v>
      </c>
      <c r="B41" s="106">
        <f t="shared" si="2"/>
        <v>368434.8177</v>
      </c>
      <c r="C41" s="74" t="s">
        <v>110</v>
      </c>
      <c r="D41" s="70"/>
      <c r="E41" s="70"/>
    </row>
    <row r="42" hidden="1">
      <c r="A42" s="74" t="s">
        <v>128</v>
      </c>
      <c r="B42" s="106">
        <f t="shared" si="2"/>
        <v>353697.425</v>
      </c>
      <c r="C42" s="74" t="s">
        <v>110</v>
      </c>
      <c r="D42" s="70"/>
      <c r="E42" s="70"/>
    </row>
    <row r="43" hidden="1">
      <c r="A43" s="74" t="s">
        <v>129</v>
      </c>
      <c r="B43" s="106">
        <f t="shared" si="2"/>
        <v>339549.528</v>
      </c>
      <c r="C43" s="74" t="s">
        <v>110</v>
      </c>
      <c r="D43" s="70"/>
      <c r="E43" s="70"/>
    </row>
    <row r="44" hidden="1">
      <c r="A44" s="74" t="s">
        <v>130</v>
      </c>
      <c r="B44" s="106">
        <f t="shared" si="2"/>
        <v>325967.5469</v>
      </c>
      <c r="C44" s="74" t="s">
        <v>110</v>
      </c>
      <c r="D44" s="70"/>
      <c r="E44" s="70"/>
    </row>
    <row r="45" hidden="1">
      <c r="A45" s="74" t="s">
        <v>131</v>
      </c>
      <c r="B45" s="106">
        <f t="shared" si="2"/>
        <v>312928.845</v>
      </c>
      <c r="C45" s="74" t="s">
        <v>110</v>
      </c>
      <c r="D45" s="70"/>
      <c r="E45" s="70"/>
    </row>
    <row r="46" hidden="1">
      <c r="A46" s="74" t="s">
        <v>132</v>
      </c>
      <c r="B46" s="106">
        <f t="shared" si="2"/>
        <v>300411.6912</v>
      </c>
      <c r="C46" s="74" t="s">
        <v>110</v>
      </c>
      <c r="D46" s="70"/>
      <c r="E46" s="70"/>
    </row>
    <row r="47" hidden="1">
      <c r="A47" s="74" t="s">
        <v>133</v>
      </c>
      <c r="B47" s="106">
        <f t="shared" si="2"/>
        <v>288395.2236</v>
      </c>
      <c r="C47" s="74" t="s">
        <v>110</v>
      </c>
      <c r="D47" s="70"/>
      <c r="E47" s="70"/>
    </row>
    <row r="48" hidden="1">
      <c r="A48" s="74" t="s">
        <v>134</v>
      </c>
      <c r="B48" s="106">
        <f t="shared" si="2"/>
        <v>276859.4146</v>
      </c>
      <c r="C48" s="74" t="s">
        <v>110</v>
      </c>
      <c r="D48" s="70"/>
      <c r="E48" s="70"/>
    </row>
    <row r="49" hidden="1">
      <c r="A49" s="74" t="s">
        <v>135</v>
      </c>
      <c r="B49" s="106">
        <f t="shared" si="2"/>
        <v>265785.038</v>
      </c>
      <c r="C49" s="74" t="s">
        <v>110</v>
      </c>
      <c r="D49" s="70"/>
      <c r="E49" s="70"/>
    </row>
    <row r="50" hidden="1">
      <c r="A50" s="74" t="s">
        <v>136</v>
      </c>
      <c r="B50" s="106">
        <f t="shared" si="2"/>
        <v>255153.6365</v>
      </c>
      <c r="C50" s="74" t="s">
        <v>110</v>
      </c>
      <c r="D50" s="70"/>
      <c r="E50" s="70"/>
    </row>
    <row r="51" hidden="1">
      <c r="A51" s="74" t="s">
        <v>137</v>
      </c>
      <c r="B51" s="106">
        <f t="shared" si="2"/>
        <v>244947.4911</v>
      </c>
      <c r="C51" s="74" t="s">
        <v>110</v>
      </c>
      <c r="D51" s="70"/>
      <c r="E51" s="70"/>
    </row>
    <row r="52" hidden="1">
      <c r="A52" s="74" t="s">
        <v>138</v>
      </c>
      <c r="B52" s="106">
        <f t="shared" si="2"/>
        <v>235149.5914</v>
      </c>
      <c r="C52" s="74" t="s">
        <v>110</v>
      </c>
      <c r="D52" s="70"/>
      <c r="E52" s="70"/>
    </row>
    <row r="53" hidden="1">
      <c r="A53" s="74" t="s">
        <v>139</v>
      </c>
      <c r="B53" s="106">
        <f t="shared" si="2"/>
        <v>225743.6078</v>
      </c>
      <c r="C53" s="74" t="s">
        <v>110</v>
      </c>
      <c r="D53" s="70"/>
      <c r="E53" s="70"/>
    </row>
    <row r="54" hidden="1">
      <c r="A54" s="74" t="s">
        <v>140</v>
      </c>
      <c r="B54" s="106">
        <f t="shared" si="2"/>
        <v>216713.8634</v>
      </c>
      <c r="C54" s="74" t="s">
        <v>110</v>
      </c>
      <c r="D54" s="70"/>
      <c r="E54" s="70"/>
    </row>
    <row r="55" hidden="1">
      <c r="A55" s="74" t="s">
        <v>141</v>
      </c>
      <c r="B55" s="106">
        <f t="shared" si="2"/>
        <v>208045.3089</v>
      </c>
      <c r="C55" s="74" t="s">
        <v>110</v>
      </c>
      <c r="D55" s="70"/>
      <c r="E55" s="70"/>
    </row>
    <row r="56" hidden="1">
      <c r="A56" s="74" t="s">
        <v>142</v>
      </c>
      <c r="B56" s="106">
        <f t="shared" si="2"/>
        <v>199723.4966</v>
      </c>
      <c r="C56" s="74" t="s">
        <v>110</v>
      </c>
      <c r="D56" s="70"/>
      <c r="E56" s="70"/>
    </row>
    <row r="57" hidden="1">
      <c r="A57" s="74" t="s">
        <v>143</v>
      </c>
      <c r="B57" s="106">
        <f t="shared" si="2"/>
        <v>191734.5567</v>
      </c>
      <c r="C57" s="74" t="s">
        <v>110</v>
      </c>
      <c r="D57" s="70"/>
      <c r="E57" s="70"/>
    </row>
    <row r="58" hidden="1">
      <c r="A58" s="74" t="s">
        <v>144</v>
      </c>
      <c r="B58" s="106">
        <f t="shared" si="2"/>
        <v>184065.1744</v>
      </c>
      <c r="C58" s="74" t="s">
        <v>110</v>
      </c>
      <c r="D58" s="70"/>
      <c r="E58" s="70"/>
    </row>
    <row r="59" hidden="1">
      <c r="A59" s="74" t="s">
        <v>145</v>
      </c>
      <c r="B59" s="106">
        <f t="shared" si="2"/>
        <v>176702.5674</v>
      </c>
      <c r="C59" s="74" t="s">
        <v>110</v>
      </c>
      <c r="D59" s="70"/>
      <c r="E59" s="70"/>
    </row>
    <row r="60" hidden="1">
      <c r="A60" s="74" t="s">
        <v>146</v>
      </c>
      <c r="B60" s="106">
        <f t="shared" si="2"/>
        <v>169634.4647</v>
      </c>
      <c r="C60" s="74" t="s">
        <v>110</v>
      </c>
      <c r="D60" s="70"/>
      <c r="E60" s="70"/>
    </row>
    <row r="61" hidden="1">
      <c r="A61" s="74" t="s">
        <v>147</v>
      </c>
      <c r="B61" s="106">
        <f t="shared" si="2"/>
        <v>162849.0862</v>
      </c>
      <c r="C61" s="74" t="s">
        <v>110</v>
      </c>
      <c r="D61" s="70"/>
      <c r="E61" s="70"/>
    </row>
    <row r="62" hidden="1">
      <c r="A62" s="74" t="s">
        <v>148</v>
      </c>
      <c r="B62" s="106">
        <f t="shared" si="2"/>
        <v>156335.1227</v>
      </c>
      <c r="C62" s="74" t="s">
        <v>110</v>
      </c>
      <c r="D62" s="70"/>
      <c r="E62" s="70"/>
    </row>
    <row r="63" hidden="1">
      <c r="A63" s="74" t="s">
        <v>149</v>
      </c>
      <c r="B63" s="106">
        <f t="shared" si="2"/>
        <v>150081.7178</v>
      </c>
      <c r="C63" s="74" t="s">
        <v>110</v>
      </c>
      <c r="D63" s="70"/>
      <c r="E63" s="70"/>
    </row>
    <row r="64" hidden="1">
      <c r="A64" s="74" t="s">
        <v>150</v>
      </c>
      <c r="B64" s="106">
        <f t="shared" si="2"/>
        <v>144078.4491</v>
      </c>
      <c r="C64" s="74" t="s">
        <v>110</v>
      </c>
      <c r="D64" s="70"/>
      <c r="E64" s="70"/>
    </row>
    <row r="65" hidden="1">
      <c r="A65" s="74" t="s">
        <v>151</v>
      </c>
      <c r="B65" s="106">
        <f t="shared" si="2"/>
        <v>138315.3111</v>
      </c>
      <c r="C65" s="74" t="s">
        <v>110</v>
      </c>
      <c r="D65" s="70"/>
      <c r="E65" s="70"/>
    </row>
    <row r="66" hidden="1">
      <c r="A66" s="74" t="s">
        <v>152</v>
      </c>
      <c r="B66" s="106">
        <f t="shared" si="2"/>
        <v>132782.6987</v>
      </c>
      <c r="C66" s="74" t="s">
        <v>110</v>
      </c>
      <c r="D66" s="70"/>
      <c r="E66" s="70"/>
    </row>
    <row r="67" hidden="1">
      <c r="A67" s="74" t="s">
        <v>153</v>
      </c>
      <c r="B67" s="106">
        <f t="shared" si="2"/>
        <v>127471.3907</v>
      </c>
      <c r="C67" s="74" t="s">
        <v>110</v>
      </c>
      <c r="D67" s="70"/>
      <c r="E67" s="70"/>
    </row>
    <row r="68" hidden="1">
      <c r="A68" s="74" t="s">
        <v>154</v>
      </c>
      <c r="B68" s="106">
        <f t="shared" si="2"/>
        <v>122372.5351</v>
      </c>
      <c r="C68" s="74" t="s">
        <v>110</v>
      </c>
      <c r="D68" s="70"/>
      <c r="E68" s="70"/>
    </row>
    <row r="69" hidden="1">
      <c r="A69" s="74" t="s">
        <v>155</v>
      </c>
      <c r="B69" s="106">
        <f t="shared" si="2"/>
        <v>117477.6337</v>
      </c>
      <c r="C69" s="74" t="s">
        <v>110</v>
      </c>
      <c r="D69" s="70"/>
      <c r="E69" s="70"/>
    </row>
    <row r="70" hidden="1">
      <c r="A70" s="74" t="s">
        <v>156</v>
      </c>
      <c r="B70" s="106">
        <f t="shared" si="2"/>
        <v>112778.5284</v>
      </c>
      <c r="C70" s="74" t="s">
        <v>110</v>
      </c>
      <c r="D70" s="70"/>
      <c r="E70" s="70"/>
    </row>
    <row r="71" hidden="1">
      <c r="A71" s="74" t="s">
        <v>157</v>
      </c>
      <c r="B71" s="106">
        <f t="shared" si="2"/>
        <v>108267.3872</v>
      </c>
      <c r="C71" s="74" t="s">
        <v>110</v>
      </c>
      <c r="D71" s="70"/>
      <c r="E71" s="70"/>
    </row>
    <row r="72" hidden="1">
      <c r="A72" s="74" t="s">
        <v>158</v>
      </c>
      <c r="B72" s="106">
        <f t="shared" si="2"/>
        <v>103936.6917</v>
      </c>
      <c r="C72" s="74" t="s">
        <v>110</v>
      </c>
      <c r="D72" s="70"/>
      <c r="E72" s="70"/>
    </row>
    <row r="73" hidden="1">
      <c r="A73" s="74" t="s">
        <v>159</v>
      </c>
      <c r="B73" s="106">
        <f t="shared" si="2"/>
        <v>99779.22406</v>
      </c>
      <c r="C73" s="74" t="s">
        <v>110</v>
      </c>
      <c r="D73" s="70"/>
      <c r="E73" s="70"/>
    </row>
    <row r="74" hidden="1">
      <c r="A74" s="74" t="s">
        <v>160</v>
      </c>
      <c r="B74" s="106">
        <f t="shared" si="2"/>
        <v>95788.0551</v>
      </c>
      <c r="C74" s="74" t="s">
        <v>110</v>
      </c>
      <c r="D74" s="70"/>
      <c r="E74" s="70"/>
    </row>
    <row r="75">
      <c r="A75" s="100" t="s">
        <v>115</v>
      </c>
      <c r="B75" s="101">
        <f>sum(B35:B74)</f>
        <v>9468290.485</v>
      </c>
      <c r="C75" s="100" t="s">
        <v>46</v>
      </c>
      <c r="D75" s="97"/>
      <c r="E75" s="107"/>
      <c r="I75" s="119"/>
    </row>
    <row r="76">
      <c r="A76" s="108" t="s">
        <v>161</v>
      </c>
      <c r="B76" s="109">
        <f>sum(B75+B28)/1000000</f>
        <v>15.32477304</v>
      </c>
      <c r="C76" s="108" t="s">
        <v>49</v>
      </c>
      <c r="D76" s="109"/>
      <c r="E76" s="109"/>
    </row>
    <row r="79">
      <c r="A79" s="2" t="s">
        <v>162</v>
      </c>
    </row>
    <row r="80">
      <c r="A80" s="18" t="s">
        <v>190</v>
      </c>
      <c r="B80" s="18" t="s">
        <v>191</v>
      </c>
    </row>
    <row r="81">
      <c r="A81" s="18" t="s">
        <v>192</v>
      </c>
      <c r="B81" s="18" t="s">
        <v>193</v>
      </c>
    </row>
    <row r="82">
      <c r="A82" s="18" t="s">
        <v>194</v>
      </c>
    </row>
    <row r="83">
      <c r="A83" s="18" t="s">
        <v>195</v>
      </c>
      <c r="B83" s="18" t="s">
        <v>196</v>
      </c>
    </row>
    <row r="86">
      <c r="E86" s="120"/>
    </row>
    <row r="87">
      <c r="A87" s="21"/>
      <c r="B87" s="121"/>
      <c r="C87" s="122"/>
      <c r="D87" s="2"/>
      <c r="E87" s="2"/>
      <c r="F87" s="2"/>
      <c r="G87" s="2"/>
      <c r="H87" s="2"/>
    </row>
    <row r="88">
      <c r="A88" s="21"/>
      <c r="B88" s="61"/>
      <c r="C88" s="21"/>
      <c r="H88" s="123"/>
    </row>
    <row r="89">
      <c r="A89" s="21"/>
      <c r="B89" s="61"/>
      <c r="C89" s="21"/>
      <c r="H89" s="123"/>
    </row>
    <row r="90">
      <c r="A90" s="21"/>
      <c r="B90" s="61"/>
      <c r="C90" s="21"/>
      <c r="D90" s="110"/>
      <c r="E90" s="110"/>
      <c r="F90" s="39"/>
      <c r="G90" s="110"/>
      <c r="H90" s="124"/>
    </row>
    <row r="91">
      <c r="D91" s="110"/>
      <c r="E91" s="110"/>
      <c r="F91" s="39"/>
      <c r="G91" s="110"/>
      <c r="H91" s="124"/>
    </row>
    <row r="92">
      <c r="D92" s="110"/>
      <c r="E92" s="110"/>
      <c r="F92" s="39"/>
      <c r="G92" s="110"/>
      <c r="H92" s="124"/>
    </row>
    <row r="93">
      <c r="D93" s="110"/>
      <c r="E93" s="110"/>
      <c r="F93" s="39"/>
      <c r="G93" s="110"/>
      <c r="H93" s="124"/>
    </row>
    <row r="94">
      <c r="D94" s="110"/>
      <c r="E94" s="110"/>
      <c r="F94" s="39"/>
      <c r="G94" s="110"/>
      <c r="H94" s="124"/>
    </row>
    <row r="97">
      <c r="E97" s="125"/>
    </row>
    <row r="98">
      <c r="E98" s="125"/>
    </row>
    <row r="99">
      <c r="E99" s="126"/>
    </row>
    <row r="100">
      <c r="E100" s="119"/>
    </row>
    <row r="101">
      <c r="E101" s="119"/>
    </row>
    <row r="102">
      <c r="E102" s="125"/>
    </row>
    <row r="103">
      <c r="E103" s="125"/>
    </row>
    <row r="104">
      <c r="E104" s="123"/>
    </row>
    <row r="105">
      <c r="E105" s="119"/>
    </row>
    <row r="106">
      <c r="E106" s="123"/>
    </row>
    <row r="107">
      <c r="E107" s="119"/>
    </row>
    <row r="108">
      <c r="E108" s="119"/>
    </row>
    <row r="109">
      <c r="E109" s="119"/>
    </row>
    <row r="110">
      <c r="E110" s="119"/>
    </row>
  </sheetData>
  <mergeCells count="4">
    <mergeCell ref="A2:C2"/>
    <mergeCell ref="A10:E10"/>
    <mergeCell ref="A17:E17"/>
    <mergeCell ref="A29:E29"/>
  </mergeCells>
  <hyperlinks>
    <hyperlink r:id="rId1" ref="C4"/>
    <hyperlink r:id="rId2" ref="C5"/>
    <hyperlink r:id="rId3" ref="C7"/>
    <hyperlink r:id="rId4" ref="C8"/>
    <hyperlink r:id="rId5" ref="E11"/>
    <hyperlink r:id="rId6" ref="E12"/>
    <hyperlink r:id="rId7" ref="E13"/>
    <hyperlink r:id="rId8" ref="E15"/>
    <hyperlink r:id="rId9" ref="E21"/>
  </hyperlinks>
  <drawing r:id="rId1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sheetViews>
  <sheetFormatPr customHeight="1" defaultColWidth="12.63" defaultRowHeight="15.75"/>
  <cols>
    <col customWidth="1" min="1" max="1" width="55.88"/>
    <col customWidth="1" min="2" max="2" width="25.38"/>
    <col customWidth="1" min="3" max="3" width="13.25"/>
    <col customWidth="1" min="4" max="4" width="65.25"/>
  </cols>
  <sheetData>
    <row r="1">
      <c r="A1" s="71" t="s">
        <v>29</v>
      </c>
      <c r="B1" s="72"/>
      <c r="C1" s="11"/>
      <c r="D1" s="127"/>
      <c r="E1" s="127"/>
    </row>
    <row r="2">
      <c r="A2" s="74" t="s">
        <v>88</v>
      </c>
      <c r="B2" s="75">
        <f>'Dílčí výpočet I. Ambulantní péč'!B3</f>
        <v>0.04</v>
      </c>
      <c r="C2" s="70"/>
      <c r="D2" s="128"/>
      <c r="E2" s="128"/>
    </row>
    <row r="3">
      <c r="A3" s="76" t="s">
        <v>89</v>
      </c>
      <c r="B3" s="75">
        <f>'Dílčí výpočet I. Ambulantní péč'!B4</f>
        <v>0.645</v>
      </c>
      <c r="C3" s="78" t="s">
        <v>90</v>
      </c>
      <c r="D3" s="128"/>
      <c r="E3" s="128"/>
    </row>
    <row r="4">
      <c r="A4" s="76" t="s">
        <v>91</v>
      </c>
      <c r="B4" s="75">
        <f>'Dílčí výpočet I. Ambulantní péč'!B5</f>
        <v>0.289</v>
      </c>
      <c r="C4" s="78" t="s">
        <v>90</v>
      </c>
      <c r="D4" s="128"/>
      <c r="E4" s="128"/>
    </row>
    <row r="5">
      <c r="A5" s="81" t="s">
        <v>92</v>
      </c>
      <c r="B5" s="129">
        <f>B3-B4</f>
        <v>0.356</v>
      </c>
      <c r="C5" s="74"/>
      <c r="D5" s="128"/>
      <c r="E5" s="128"/>
    </row>
    <row r="6">
      <c r="A6" s="76" t="s">
        <v>35</v>
      </c>
      <c r="B6" s="75">
        <f>'Dílčí výpočet I. Ambulantní péč'!B7</f>
        <v>0.1</v>
      </c>
      <c r="C6" s="78" t="s">
        <v>36</v>
      </c>
      <c r="D6" s="128"/>
      <c r="E6" s="128"/>
    </row>
    <row r="7">
      <c r="A7" s="83" t="s">
        <v>33</v>
      </c>
      <c r="B7" s="117">
        <f>'Dílčí výpočet I. Ambulantní péč'!B8</f>
        <v>120996</v>
      </c>
      <c r="C7" s="84" t="s">
        <v>34</v>
      </c>
      <c r="D7" s="128"/>
      <c r="E7" s="128"/>
    </row>
    <row r="8">
      <c r="A8" s="127"/>
      <c r="B8" s="130" t="s">
        <v>93</v>
      </c>
      <c r="C8" s="131" t="s">
        <v>197</v>
      </c>
      <c r="D8" s="131" t="s">
        <v>31</v>
      </c>
      <c r="E8" s="132" t="s">
        <v>32</v>
      </c>
    </row>
    <row r="9">
      <c r="A9" s="133" t="s">
        <v>198</v>
      </c>
      <c r="B9" s="134"/>
      <c r="C9" s="133"/>
      <c r="D9" s="133"/>
      <c r="E9" s="133"/>
      <c r="F9" s="135"/>
      <c r="G9" s="135"/>
      <c r="H9" s="135"/>
      <c r="I9" s="135"/>
      <c r="J9" s="135"/>
      <c r="K9" s="135"/>
      <c r="L9" s="135"/>
      <c r="M9" s="135"/>
      <c r="N9" s="135"/>
      <c r="O9" s="135"/>
      <c r="P9" s="135"/>
      <c r="Q9" s="135"/>
      <c r="R9" s="135"/>
      <c r="S9" s="135"/>
      <c r="T9" s="135"/>
      <c r="U9" s="135"/>
      <c r="V9" s="135"/>
      <c r="W9" s="135"/>
      <c r="X9" s="135"/>
      <c r="Y9" s="135"/>
      <c r="Z9" s="135"/>
    </row>
    <row r="10">
      <c r="A10" s="136" t="s">
        <v>199</v>
      </c>
      <c r="B10" s="137">
        <f>'Pomocná data III. Referenční ho'!B17</f>
        <v>91.954</v>
      </c>
      <c r="C10" s="138" t="s">
        <v>49</v>
      </c>
      <c r="D10" s="139"/>
      <c r="E10" s="98" t="s">
        <v>200</v>
      </c>
    </row>
    <row r="11">
      <c r="A11" s="136" t="s">
        <v>201</v>
      </c>
      <c r="B11" s="140">
        <f>'Dílčí výpočet V. Inflation adju'!AB29</f>
        <v>102294265.5</v>
      </c>
      <c r="C11" s="138" t="s">
        <v>46</v>
      </c>
      <c r="D11" s="141" t="s">
        <v>202</v>
      </c>
      <c r="E11" s="142" t="s">
        <v>65</v>
      </c>
    </row>
    <row r="12">
      <c r="A12" s="143" t="s">
        <v>203</v>
      </c>
      <c r="B12" s="140">
        <v>42.7</v>
      </c>
      <c r="C12" s="136" t="s">
        <v>204</v>
      </c>
      <c r="D12" s="144" t="s">
        <v>205</v>
      </c>
      <c r="E12" s="145" t="s">
        <v>206</v>
      </c>
    </row>
    <row r="13">
      <c r="A13" s="136" t="s">
        <v>207</v>
      </c>
      <c r="B13" s="140">
        <f>'Pomocná data I. Naděje dožití '!B10</f>
        <v>35.81497278</v>
      </c>
      <c r="C13" s="136" t="s">
        <v>204</v>
      </c>
      <c r="D13" s="144" t="s">
        <v>208</v>
      </c>
      <c r="E13" s="142" t="s">
        <v>65</v>
      </c>
    </row>
    <row r="14">
      <c r="A14" s="146" t="s">
        <v>209</v>
      </c>
      <c r="B14" s="140">
        <f>B11/B13</f>
        <v>2856187.165</v>
      </c>
      <c r="C14" s="138" t="s">
        <v>46</v>
      </c>
      <c r="D14" s="144" t="s">
        <v>210</v>
      </c>
      <c r="E14" s="136"/>
    </row>
    <row r="15">
      <c r="A15" s="147" t="s">
        <v>211</v>
      </c>
      <c r="B15" s="72"/>
      <c r="C15" s="72"/>
      <c r="D15" s="72"/>
      <c r="E15" s="11"/>
    </row>
    <row r="16">
      <c r="A16" s="93" t="s">
        <v>37</v>
      </c>
      <c r="B16" s="148">
        <f>B7*B6</f>
        <v>12099.6</v>
      </c>
      <c r="C16" s="93" t="s">
        <v>38</v>
      </c>
      <c r="D16" s="7" t="s">
        <v>39</v>
      </c>
      <c r="E16" s="149"/>
      <c r="F16" s="39"/>
      <c r="G16" s="39"/>
      <c r="H16" s="39"/>
      <c r="I16" s="39"/>
      <c r="J16" s="39"/>
      <c r="K16" s="39"/>
      <c r="L16" s="39"/>
      <c r="M16" s="39"/>
      <c r="N16" s="39"/>
      <c r="O16" s="39"/>
      <c r="P16" s="39"/>
      <c r="Q16" s="39"/>
      <c r="R16" s="39"/>
      <c r="S16" s="39"/>
      <c r="T16" s="39"/>
      <c r="U16" s="39"/>
      <c r="V16" s="39"/>
      <c r="W16" s="39"/>
      <c r="X16" s="39"/>
      <c r="Y16" s="39"/>
      <c r="Z16" s="39"/>
    </row>
    <row r="17">
      <c r="A17" s="93" t="s">
        <v>120</v>
      </c>
      <c r="B17" s="93">
        <v>5.0</v>
      </c>
      <c r="C17" s="93" t="s">
        <v>98</v>
      </c>
      <c r="D17" s="7" t="s">
        <v>212</v>
      </c>
      <c r="E17" s="148"/>
      <c r="F17" s="39"/>
      <c r="G17" s="39"/>
      <c r="H17" s="39"/>
      <c r="I17" s="39"/>
      <c r="J17" s="39"/>
      <c r="K17" s="39"/>
      <c r="L17" s="39"/>
      <c r="M17" s="39"/>
      <c r="N17" s="39"/>
      <c r="O17" s="39"/>
      <c r="P17" s="39"/>
      <c r="Q17" s="39"/>
      <c r="R17" s="39"/>
      <c r="S17" s="39"/>
      <c r="T17" s="39"/>
      <c r="U17" s="39"/>
      <c r="V17" s="39"/>
      <c r="W17" s="39"/>
      <c r="X17" s="39"/>
      <c r="Y17" s="39"/>
      <c r="Z17" s="39"/>
    </row>
    <row r="18">
      <c r="A18" s="93" t="s">
        <v>213</v>
      </c>
      <c r="B18" s="150">
        <f>'Pomocná data II. DALYs'!B32</f>
        <v>1724.599606</v>
      </c>
      <c r="C18" s="93" t="s">
        <v>214</v>
      </c>
      <c r="D18" s="7" t="s">
        <v>215</v>
      </c>
      <c r="E18" s="151" t="s">
        <v>216</v>
      </c>
      <c r="F18" s="39"/>
      <c r="G18" s="39"/>
      <c r="H18" s="39"/>
      <c r="I18" s="39"/>
      <c r="J18" s="39"/>
      <c r="K18" s="39"/>
      <c r="L18" s="39"/>
      <c r="M18" s="39"/>
      <c r="N18" s="39"/>
      <c r="O18" s="39"/>
      <c r="P18" s="39"/>
      <c r="Q18" s="39"/>
      <c r="R18" s="39"/>
      <c r="S18" s="39"/>
      <c r="T18" s="39"/>
      <c r="U18" s="39"/>
      <c r="V18" s="39"/>
      <c r="W18" s="39"/>
      <c r="X18" s="39"/>
      <c r="Y18" s="39"/>
      <c r="Z18" s="39"/>
    </row>
    <row r="19">
      <c r="A19" s="93" t="s">
        <v>217</v>
      </c>
      <c r="B19" s="152">
        <f>1</f>
        <v>1</v>
      </c>
      <c r="C19" s="148"/>
      <c r="D19" s="7" t="s">
        <v>218</v>
      </c>
      <c r="E19" s="148"/>
      <c r="F19" s="39"/>
      <c r="G19" s="39"/>
      <c r="H19" s="39"/>
      <c r="I19" s="39"/>
      <c r="J19" s="39"/>
      <c r="K19" s="39"/>
      <c r="L19" s="39"/>
      <c r="M19" s="39"/>
      <c r="N19" s="39"/>
      <c r="O19" s="39"/>
      <c r="P19" s="39"/>
      <c r="Q19" s="39"/>
      <c r="R19" s="39"/>
      <c r="S19" s="39"/>
      <c r="T19" s="39"/>
      <c r="U19" s="39"/>
      <c r="V19" s="39"/>
      <c r="W19" s="39"/>
      <c r="X19" s="39"/>
      <c r="Y19" s="39"/>
      <c r="Z19" s="39"/>
    </row>
    <row r="20">
      <c r="A20" s="93" t="s">
        <v>219</v>
      </c>
      <c r="B20" s="150">
        <f>B16*B17</f>
        <v>60498</v>
      </c>
      <c r="C20" s="93" t="s">
        <v>38</v>
      </c>
      <c r="D20" s="93" t="s">
        <v>220</v>
      </c>
      <c r="E20" s="148"/>
      <c r="F20" s="39"/>
      <c r="G20" s="39"/>
      <c r="H20" s="39"/>
      <c r="I20" s="39"/>
      <c r="J20" s="39"/>
      <c r="K20" s="39"/>
      <c r="L20" s="39"/>
      <c r="M20" s="39"/>
      <c r="N20" s="39"/>
      <c r="O20" s="39"/>
      <c r="P20" s="39"/>
      <c r="Q20" s="39"/>
      <c r="R20" s="39"/>
      <c r="S20" s="39"/>
      <c r="T20" s="39"/>
      <c r="U20" s="39"/>
      <c r="V20" s="39"/>
      <c r="W20" s="39"/>
      <c r="X20" s="39"/>
      <c r="Y20" s="39"/>
      <c r="Z20" s="39"/>
    </row>
    <row r="21">
      <c r="A21" s="93" t="s">
        <v>221</v>
      </c>
      <c r="B21" s="150">
        <f>(B18/B20)*B19</f>
        <v>0.02850672098</v>
      </c>
      <c r="C21" s="93" t="s">
        <v>222</v>
      </c>
      <c r="D21" s="93" t="s">
        <v>223</v>
      </c>
      <c r="E21" s="148"/>
      <c r="F21" s="39"/>
      <c r="G21" s="39"/>
      <c r="H21" s="39"/>
      <c r="I21" s="39"/>
      <c r="J21" s="39"/>
      <c r="K21" s="39"/>
      <c r="L21" s="39"/>
      <c r="M21" s="39"/>
      <c r="N21" s="39"/>
      <c r="O21" s="39"/>
      <c r="P21" s="39"/>
      <c r="Q21" s="39"/>
      <c r="R21" s="39"/>
      <c r="S21" s="39"/>
      <c r="T21" s="39"/>
      <c r="U21" s="39"/>
      <c r="V21" s="39"/>
      <c r="W21" s="39"/>
      <c r="X21" s="39"/>
      <c r="Y21" s="39"/>
      <c r="Z21" s="39"/>
    </row>
    <row r="22">
      <c r="A22" s="93" t="s">
        <v>224</v>
      </c>
      <c r="B22" s="150">
        <f>B21*B16</f>
        <v>344.9199212</v>
      </c>
      <c r="C22" s="93" t="s">
        <v>225</v>
      </c>
      <c r="D22" s="93" t="s">
        <v>226</v>
      </c>
      <c r="E22" s="148"/>
      <c r="F22" s="39"/>
      <c r="G22" s="39"/>
      <c r="H22" s="39"/>
      <c r="I22" s="39"/>
      <c r="J22" s="39"/>
      <c r="K22" s="39"/>
      <c r="L22" s="39"/>
      <c r="M22" s="39"/>
      <c r="N22" s="39"/>
      <c r="O22" s="39"/>
      <c r="P22" s="39"/>
      <c r="Q22" s="39"/>
      <c r="R22" s="39"/>
      <c r="S22" s="39"/>
      <c r="T22" s="39"/>
      <c r="U22" s="39"/>
      <c r="V22" s="39"/>
      <c r="W22" s="39"/>
      <c r="X22" s="39"/>
      <c r="Y22" s="39"/>
      <c r="Z22" s="39"/>
    </row>
    <row r="23">
      <c r="A23" s="93" t="s">
        <v>227</v>
      </c>
      <c r="B23" s="150">
        <f>B22</f>
        <v>344.9199212</v>
      </c>
      <c r="C23" s="93" t="s">
        <v>214</v>
      </c>
      <c r="D23" s="153"/>
      <c r="E23" s="148"/>
      <c r="F23" s="39"/>
      <c r="G23" s="39"/>
      <c r="H23" s="39"/>
      <c r="I23" s="39"/>
      <c r="J23" s="39"/>
      <c r="K23" s="39"/>
      <c r="L23" s="39"/>
      <c r="M23" s="39"/>
      <c r="N23" s="39"/>
      <c r="O23" s="39"/>
      <c r="P23" s="39"/>
      <c r="Q23" s="39"/>
      <c r="R23" s="39"/>
      <c r="S23" s="39"/>
      <c r="T23" s="39"/>
      <c r="U23" s="39"/>
      <c r="V23" s="39"/>
      <c r="W23" s="39"/>
      <c r="X23" s="39"/>
      <c r="Y23" s="39"/>
      <c r="Z23" s="39"/>
    </row>
    <row r="24">
      <c r="A24" s="93" t="s">
        <v>228</v>
      </c>
      <c r="B24" s="150">
        <f t="shared" ref="B24:B27" si="1">B23*(1-$B$2)</f>
        <v>331.1231243</v>
      </c>
      <c r="C24" s="93" t="s">
        <v>214</v>
      </c>
      <c r="D24" s="7" t="s">
        <v>229</v>
      </c>
      <c r="E24" s="148"/>
      <c r="F24" s="39"/>
      <c r="G24" s="39"/>
      <c r="H24" s="39"/>
      <c r="I24" s="39"/>
      <c r="J24" s="39"/>
      <c r="K24" s="39"/>
      <c r="L24" s="39"/>
      <c r="M24" s="39"/>
      <c r="N24" s="39"/>
      <c r="O24" s="39"/>
      <c r="P24" s="39"/>
      <c r="Q24" s="39"/>
      <c r="R24" s="39"/>
      <c r="S24" s="39"/>
      <c r="T24" s="39"/>
      <c r="U24" s="39"/>
      <c r="V24" s="39"/>
      <c r="W24" s="39"/>
      <c r="X24" s="39"/>
      <c r="Y24" s="39"/>
      <c r="Z24" s="39"/>
    </row>
    <row r="25">
      <c r="A25" s="93" t="s">
        <v>230</v>
      </c>
      <c r="B25" s="150">
        <f t="shared" si="1"/>
        <v>317.8781994</v>
      </c>
      <c r="C25" s="93" t="s">
        <v>214</v>
      </c>
      <c r="D25" s="7" t="s">
        <v>229</v>
      </c>
      <c r="E25" s="148"/>
      <c r="F25" s="39"/>
      <c r="G25" s="39"/>
      <c r="H25" s="39"/>
      <c r="I25" s="39"/>
      <c r="J25" s="39"/>
      <c r="K25" s="39"/>
      <c r="L25" s="39"/>
      <c r="M25" s="39"/>
      <c r="N25" s="39"/>
      <c r="O25" s="39"/>
      <c r="P25" s="39"/>
      <c r="Q25" s="39"/>
      <c r="R25" s="39"/>
      <c r="S25" s="39"/>
      <c r="T25" s="39"/>
      <c r="U25" s="39"/>
      <c r="V25" s="39"/>
      <c r="W25" s="39"/>
      <c r="X25" s="39"/>
      <c r="Y25" s="39"/>
      <c r="Z25" s="39"/>
    </row>
    <row r="26">
      <c r="A26" s="93" t="s">
        <v>231</v>
      </c>
      <c r="B26" s="150">
        <f t="shared" si="1"/>
        <v>305.1630714</v>
      </c>
      <c r="C26" s="93" t="s">
        <v>214</v>
      </c>
      <c r="D26" s="7" t="s">
        <v>229</v>
      </c>
      <c r="E26" s="148"/>
      <c r="F26" s="39"/>
      <c r="G26" s="39"/>
      <c r="H26" s="39"/>
      <c r="I26" s="39"/>
      <c r="J26" s="39"/>
      <c r="K26" s="39"/>
      <c r="L26" s="39"/>
      <c r="M26" s="39"/>
      <c r="N26" s="39"/>
      <c r="O26" s="39"/>
      <c r="P26" s="39"/>
      <c r="Q26" s="39"/>
      <c r="R26" s="39"/>
      <c r="S26" s="39"/>
      <c r="T26" s="39"/>
      <c r="U26" s="39"/>
      <c r="V26" s="39"/>
      <c r="W26" s="39"/>
      <c r="X26" s="39"/>
      <c r="Y26" s="39"/>
      <c r="Z26" s="39"/>
    </row>
    <row r="27">
      <c r="A27" s="93" t="s">
        <v>232</v>
      </c>
      <c r="B27" s="150">
        <f t="shared" si="1"/>
        <v>292.9565485</v>
      </c>
      <c r="C27" s="93" t="s">
        <v>214</v>
      </c>
      <c r="D27" s="7" t="s">
        <v>229</v>
      </c>
      <c r="E27" s="148"/>
      <c r="F27" s="39"/>
      <c r="G27" s="39"/>
      <c r="H27" s="39"/>
      <c r="I27" s="39"/>
      <c r="J27" s="39"/>
      <c r="K27" s="39"/>
      <c r="L27" s="39"/>
      <c r="M27" s="39"/>
      <c r="N27" s="39"/>
      <c r="O27" s="39"/>
      <c r="P27" s="39"/>
      <c r="Q27" s="39"/>
      <c r="R27" s="39"/>
      <c r="S27" s="39"/>
      <c r="T27" s="39"/>
      <c r="U27" s="39"/>
      <c r="V27" s="39"/>
      <c r="W27" s="39"/>
      <c r="X27" s="39"/>
      <c r="Y27" s="39"/>
      <c r="Z27" s="39"/>
    </row>
    <row r="28">
      <c r="A28" s="93" t="s">
        <v>233</v>
      </c>
      <c r="B28" s="150">
        <f>sum(B23:B27)</f>
        <v>1592.040865</v>
      </c>
      <c r="C28" s="93" t="s">
        <v>214</v>
      </c>
      <c r="D28" s="153"/>
      <c r="E28" s="148"/>
      <c r="F28" s="39"/>
      <c r="G28" s="39"/>
      <c r="H28" s="39"/>
      <c r="I28" s="39"/>
      <c r="J28" s="39"/>
      <c r="K28" s="39"/>
      <c r="L28" s="39"/>
      <c r="M28" s="39"/>
      <c r="N28" s="39"/>
      <c r="O28" s="39"/>
      <c r="P28" s="39"/>
      <c r="Q28" s="39"/>
      <c r="R28" s="39"/>
      <c r="S28" s="39"/>
      <c r="T28" s="39"/>
      <c r="U28" s="39"/>
      <c r="V28" s="39"/>
      <c r="W28" s="39"/>
      <c r="X28" s="39"/>
      <c r="Y28" s="39"/>
      <c r="Z28" s="39"/>
    </row>
    <row r="29">
      <c r="A29" s="94" t="s">
        <v>234</v>
      </c>
      <c r="B29" s="104">
        <f>B28*B14</f>
        <v>4547166683</v>
      </c>
      <c r="C29" s="94" t="s">
        <v>46</v>
      </c>
      <c r="D29" s="154" t="s">
        <v>235</v>
      </c>
      <c r="E29" s="104"/>
    </row>
    <row r="30">
      <c r="A30" s="94" t="s">
        <v>234</v>
      </c>
      <c r="B30" s="155">
        <f>B29/1000000</f>
        <v>4547.166683</v>
      </c>
      <c r="C30" s="94" t="s">
        <v>236</v>
      </c>
      <c r="D30" s="154" t="s">
        <v>237</v>
      </c>
      <c r="E30" s="104"/>
    </row>
    <row r="31">
      <c r="A31" s="147" t="s">
        <v>238</v>
      </c>
      <c r="B31" s="72"/>
      <c r="C31" s="72"/>
      <c r="D31" s="72"/>
      <c r="E31" s="11"/>
    </row>
    <row r="32">
      <c r="A32" s="93" t="s">
        <v>239</v>
      </c>
      <c r="B32" s="148">
        <f>B16*B5</f>
        <v>4307.4576</v>
      </c>
      <c r="C32" s="93" t="s">
        <v>38</v>
      </c>
      <c r="D32" s="7" t="s">
        <v>240</v>
      </c>
      <c r="E32" s="149"/>
      <c r="F32" s="39"/>
      <c r="G32" s="39"/>
      <c r="H32" s="39"/>
      <c r="I32" s="39"/>
      <c r="J32" s="39"/>
      <c r="K32" s="39"/>
      <c r="L32" s="39"/>
      <c r="M32" s="39"/>
      <c r="N32" s="39"/>
      <c r="O32" s="39"/>
      <c r="P32" s="39"/>
      <c r="Q32" s="39"/>
      <c r="R32" s="39"/>
      <c r="S32" s="39"/>
      <c r="T32" s="39"/>
      <c r="U32" s="39"/>
      <c r="V32" s="39"/>
      <c r="W32" s="39"/>
      <c r="X32" s="39"/>
      <c r="Y32" s="39"/>
      <c r="Z32" s="39"/>
    </row>
    <row r="33">
      <c r="A33" s="93" t="s">
        <v>120</v>
      </c>
      <c r="B33" s="93">
        <v>40.0</v>
      </c>
      <c r="C33" s="93" t="s">
        <v>98</v>
      </c>
      <c r="D33" s="7" t="s">
        <v>241</v>
      </c>
      <c r="E33" s="148"/>
      <c r="F33" s="39"/>
      <c r="G33" s="39"/>
      <c r="H33" s="39"/>
      <c r="I33" s="39"/>
      <c r="J33" s="39"/>
      <c r="K33" s="39"/>
      <c r="L33" s="39"/>
      <c r="M33" s="39"/>
      <c r="N33" s="39"/>
      <c r="O33" s="39"/>
      <c r="P33" s="39"/>
      <c r="Q33" s="39"/>
      <c r="R33" s="39"/>
      <c r="S33" s="39"/>
      <c r="T33" s="39"/>
      <c r="U33" s="39"/>
      <c r="V33" s="39"/>
      <c r="W33" s="39"/>
      <c r="X33" s="39"/>
      <c r="Y33" s="39"/>
      <c r="Z33" s="39"/>
    </row>
    <row r="34">
      <c r="A34" s="156" t="s">
        <v>242</v>
      </c>
      <c r="B34" s="157">
        <f>'Pomocná data II. DALYs'!B33</f>
        <v>37502.141</v>
      </c>
      <c r="C34" s="156" t="s">
        <v>214</v>
      </c>
      <c r="D34" s="158" t="s">
        <v>243</v>
      </c>
      <c r="E34" s="159" t="s">
        <v>216</v>
      </c>
      <c r="F34" s="39"/>
      <c r="G34" s="39"/>
      <c r="H34" s="39"/>
      <c r="I34" s="39"/>
      <c r="J34" s="39"/>
      <c r="K34" s="39"/>
      <c r="L34" s="39"/>
      <c r="M34" s="39"/>
      <c r="N34" s="39"/>
      <c r="O34" s="39"/>
      <c r="P34" s="39"/>
      <c r="Q34" s="39"/>
      <c r="R34" s="39"/>
      <c r="S34" s="39"/>
      <c r="T34" s="39"/>
      <c r="U34" s="39"/>
      <c r="V34" s="39"/>
      <c r="W34" s="39"/>
      <c r="X34" s="39"/>
      <c r="Y34" s="39"/>
      <c r="Z34" s="39"/>
    </row>
    <row r="35">
      <c r="A35" s="156" t="s">
        <v>244</v>
      </c>
      <c r="B35" s="160">
        <f>'Dílčí výpočet II. Léčiva'!B22</f>
        <v>477</v>
      </c>
      <c r="C35" s="156" t="s">
        <v>38</v>
      </c>
      <c r="D35" s="158"/>
      <c r="E35" s="161" t="s">
        <v>245</v>
      </c>
      <c r="F35" s="39"/>
      <c r="G35" s="39"/>
      <c r="H35" s="39"/>
      <c r="I35" s="39"/>
      <c r="J35" s="39"/>
      <c r="K35" s="39"/>
      <c r="L35" s="39"/>
      <c r="M35" s="39"/>
      <c r="N35" s="39"/>
      <c r="O35" s="39"/>
      <c r="P35" s="39"/>
      <c r="Q35" s="39"/>
      <c r="R35" s="39"/>
      <c r="S35" s="39"/>
      <c r="T35" s="39"/>
      <c r="U35" s="39"/>
      <c r="V35" s="39"/>
      <c r="W35" s="39"/>
      <c r="X35" s="39"/>
      <c r="Y35" s="39"/>
      <c r="Z35" s="39"/>
    </row>
    <row r="36">
      <c r="A36" s="156" t="s">
        <v>246</v>
      </c>
      <c r="B36" s="156">
        <v>49102.0</v>
      </c>
      <c r="C36" s="156" t="s">
        <v>38</v>
      </c>
      <c r="D36" s="158"/>
      <c r="E36" s="159" t="s">
        <v>245</v>
      </c>
      <c r="F36" s="39"/>
      <c r="G36" s="39"/>
      <c r="H36" s="39"/>
      <c r="I36" s="39"/>
      <c r="J36" s="39"/>
      <c r="K36" s="39"/>
      <c r="L36" s="39"/>
      <c r="M36" s="39"/>
      <c r="N36" s="39"/>
      <c r="O36" s="39"/>
      <c r="P36" s="39"/>
      <c r="Q36" s="39"/>
      <c r="R36" s="39"/>
      <c r="S36" s="39"/>
      <c r="T36" s="39"/>
      <c r="U36" s="39"/>
      <c r="V36" s="39"/>
      <c r="W36" s="39"/>
      <c r="X36" s="39"/>
      <c r="Y36" s="39"/>
      <c r="Z36" s="39"/>
    </row>
    <row r="37">
      <c r="A37" s="158" t="s">
        <v>247</v>
      </c>
      <c r="B37" s="157">
        <f>B35*B33*B5</f>
        <v>6792.48</v>
      </c>
      <c r="C37" s="156" t="s">
        <v>38</v>
      </c>
      <c r="D37" s="158" t="s">
        <v>248</v>
      </c>
      <c r="E37" s="162"/>
      <c r="F37" s="39"/>
      <c r="G37" s="39"/>
      <c r="H37" s="39"/>
      <c r="I37" s="39"/>
      <c r="J37" s="39"/>
      <c r="K37" s="39"/>
      <c r="L37" s="39"/>
      <c r="M37" s="39"/>
      <c r="N37" s="39"/>
      <c r="O37" s="39"/>
      <c r="P37" s="39"/>
      <c r="Q37" s="39"/>
      <c r="R37" s="39"/>
      <c r="S37" s="39"/>
      <c r="T37" s="39"/>
      <c r="U37" s="39"/>
      <c r="V37" s="39"/>
      <c r="W37" s="39"/>
      <c r="X37" s="39"/>
      <c r="Y37" s="39"/>
      <c r="Z37" s="39"/>
    </row>
    <row r="38">
      <c r="A38" s="156" t="s">
        <v>217</v>
      </c>
      <c r="B38" s="163">
        <f>B37/B36</f>
        <v>0.1383340801</v>
      </c>
      <c r="C38" s="162"/>
      <c r="D38" s="158" t="s">
        <v>249</v>
      </c>
      <c r="E38" s="162"/>
      <c r="F38" s="39"/>
      <c r="G38" s="39"/>
      <c r="H38" s="39"/>
      <c r="I38" s="39"/>
      <c r="J38" s="39"/>
      <c r="K38" s="39"/>
      <c r="L38" s="39"/>
      <c r="M38" s="39"/>
      <c r="N38" s="39"/>
      <c r="O38" s="39"/>
      <c r="P38" s="39"/>
      <c r="Q38" s="39"/>
      <c r="R38" s="39"/>
      <c r="S38" s="39"/>
      <c r="T38" s="39"/>
      <c r="U38" s="39"/>
      <c r="V38" s="39"/>
      <c r="W38" s="39"/>
      <c r="X38" s="39"/>
      <c r="Y38" s="39"/>
      <c r="Z38" s="39"/>
    </row>
    <row r="39">
      <c r="A39" s="7" t="s">
        <v>250</v>
      </c>
      <c r="B39" s="157">
        <f>B32*B33</f>
        <v>172298.304</v>
      </c>
      <c r="C39" s="93" t="s">
        <v>38</v>
      </c>
      <c r="D39" s="7" t="s">
        <v>251</v>
      </c>
      <c r="E39" s="148"/>
      <c r="F39" s="39"/>
      <c r="G39" s="39"/>
      <c r="H39" s="39"/>
      <c r="I39" s="39"/>
      <c r="J39" s="39"/>
      <c r="K39" s="39"/>
      <c r="L39" s="39"/>
      <c r="M39" s="39"/>
      <c r="N39" s="39"/>
      <c r="O39" s="39"/>
      <c r="P39" s="39"/>
      <c r="Q39" s="39"/>
      <c r="R39" s="39"/>
      <c r="S39" s="39"/>
      <c r="T39" s="39"/>
      <c r="U39" s="39"/>
      <c r="V39" s="39"/>
      <c r="W39" s="39"/>
      <c r="X39" s="39"/>
      <c r="Y39" s="39"/>
      <c r="Z39" s="39"/>
    </row>
    <row r="40">
      <c r="A40" s="93" t="s">
        <v>252</v>
      </c>
      <c r="B40" s="157">
        <f>B39/B38</f>
        <v>1245523.185</v>
      </c>
      <c r="C40" s="93" t="s">
        <v>38</v>
      </c>
      <c r="D40" s="7" t="s">
        <v>253</v>
      </c>
      <c r="E40" s="148"/>
      <c r="F40" s="39"/>
      <c r="G40" s="39"/>
      <c r="H40" s="39"/>
      <c r="I40" s="39"/>
      <c r="J40" s="39"/>
      <c r="K40" s="39"/>
      <c r="L40" s="39"/>
      <c r="M40" s="39"/>
      <c r="N40" s="39"/>
      <c r="O40" s="39"/>
      <c r="P40" s="39"/>
      <c r="Q40" s="39"/>
      <c r="R40" s="39"/>
      <c r="S40" s="39"/>
      <c r="T40" s="39"/>
      <c r="U40" s="39"/>
      <c r="V40" s="39"/>
      <c r="W40" s="39"/>
      <c r="X40" s="39"/>
      <c r="Y40" s="39"/>
      <c r="Z40" s="39"/>
    </row>
    <row r="41">
      <c r="A41" s="93" t="s">
        <v>254</v>
      </c>
      <c r="B41" s="157">
        <f>(B34/B40)</f>
        <v>0.0301095487</v>
      </c>
      <c r="C41" s="93" t="s">
        <v>222</v>
      </c>
      <c r="D41" s="93" t="s">
        <v>255</v>
      </c>
      <c r="E41" s="148"/>
      <c r="F41" s="39"/>
      <c r="G41" s="39"/>
      <c r="H41" s="39"/>
      <c r="I41" s="39"/>
      <c r="J41" s="39"/>
      <c r="K41" s="39"/>
      <c r="L41" s="39"/>
      <c r="M41" s="39"/>
      <c r="N41" s="39"/>
      <c r="O41" s="39"/>
      <c r="P41" s="39"/>
      <c r="Q41" s="39"/>
      <c r="R41" s="39"/>
      <c r="S41" s="39"/>
      <c r="T41" s="39"/>
      <c r="U41" s="39"/>
      <c r="V41" s="39"/>
      <c r="W41" s="39"/>
      <c r="X41" s="39"/>
      <c r="Y41" s="39"/>
      <c r="Z41" s="39"/>
    </row>
    <row r="42">
      <c r="A42" s="93" t="s">
        <v>256</v>
      </c>
      <c r="B42" s="157">
        <f>B41*B32</f>
        <v>129.6956044</v>
      </c>
      <c r="C42" s="93" t="s">
        <v>225</v>
      </c>
      <c r="D42" s="93" t="s">
        <v>257</v>
      </c>
      <c r="E42" s="148"/>
      <c r="F42" s="39"/>
      <c r="G42" s="39"/>
      <c r="H42" s="39"/>
      <c r="I42" s="39"/>
      <c r="J42" s="39"/>
      <c r="K42" s="39"/>
      <c r="L42" s="39"/>
      <c r="M42" s="39"/>
      <c r="N42" s="39"/>
      <c r="O42" s="39"/>
      <c r="P42" s="39"/>
      <c r="Q42" s="39"/>
      <c r="R42" s="39"/>
      <c r="S42" s="39"/>
      <c r="T42" s="39"/>
      <c r="U42" s="39"/>
      <c r="V42" s="39"/>
      <c r="W42" s="39"/>
      <c r="X42" s="39"/>
      <c r="Y42" s="39"/>
      <c r="Z42" s="39"/>
    </row>
    <row r="43">
      <c r="A43" s="147" t="s">
        <v>258</v>
      </c>
      <c r="B43" s="72"/>
      <c r="C43" s="11"/>
      <c r="D43" s="164" t="s">
        <v>259</v>
      </c>
      <c r="E43" s="11"/>
    </row>
    <row r="44" hidden="1">
      <c r="A44" s="93">
        <v>20.0</v>
      </c>
      <c r="B44" s="150">
        <f>B42</f>
        <v>129.6956044</v>
      </c>
      <c r="C44" s="148"/>
      <c r="D44" s="148"/>
      <c r="E44" s="148"/>
      <c r="F44" s="39"/>
      <c r="G44" s="39"/>
      <c r="H44" s="39"/>
      <c r="I44" s="39"/>
      <c r="J44" s="39"/>
      <c r="K44" s="39"/>
      <c r="L44" s="39"/>
      <c r="M44" s="39"/>
      <c r="N44" s="39"/>
      <c r="O44" s="39"/>
      <c r="P44" s="39"/>
      <c r="Q44" s="39"/>
      <c r="R44" s="39"/>
      <c r="S44" s="39"/>
      <c r="T44" s="39"/>
      <c r="U44" s="39"/>
      <c r="V44" s="39"/>
      <c r="W44" s="39"/>
      <c r="X44" s="39"/>
      <c r="Y44" s="39"/>
      <c r="Z44" s="39"/>
    </row>
    <row r="45" hidden="1">
      <c r="A45" s="93">
        <v>21.0</v>
      </c>
      <c r="B45" s="148">
        <f t="shared" ref="B45:B83" si="2">B44*(1-$B$2)</f>
        <v>124.5077802</v>
      </c>
      <c r="C45" s="148"/>
      <c r="D45" s="148"/>
      <c r="E45" s="148"/>
      <c r="F45" s="39"/>
      <c r="G45" s="39"/>
      <c r="H45" s="39"/>
      <c r="I45" s="39"/>
      <c r="J45" s="39"/>
      <c r="K45" s="39"/>
      <c r="L45" s="39"/>
      <c r="M45" s="39"/>
      <c r="N45" s="39"/>
      <c r="O45" s="39"/>
      <c r="P45" s="39"/>
      <c r="Q45" s="39"/>
      <c r="R45" s="39"/>
      <c r="S45" s="39"/>
      <c r="T45" s="39"/>
      <c r="U45" s="39"/>
      <c r="V45" s="39"/>
      <c r="W45" s="39"/>
      <c r="X45" s="39"/>
      <c r="Y45" s="39"/>
      <c r="Z45" s="39"/>
    </row>
    <row r="46" hidden="1">
      <c r="A46" s="93">
        <v>22.0</v>
      </c>
      <c r="B46" s="148">
        <f t="shared" si="2"/>
        <v>119.527469</v>
      </c>
      <c r="C46" s="148"/>
      <c r="D46" s="148"/>
      <c r="E46" s="148"/>
      <c r="F46" s="39"/>
      <c r="G46" s="39"/>
      <c r="H46" s="39"/>
      <c r="I46" s="39"/>
      <c r="J46" s="39"/>
      <c r="K46" s="39"/>
      <c r="L46" s="39"/>
      <c r="M46" s="39"/>
      <c r="N46" s="39"/>
      <c r="O46" s="39"/>
      <c r="P46" s="39"/>
      <c r="Q46" s="39"/>
      <c r="R46" s="39"/>
      <c r="S46" s="39"/>
      <c r="T46" s="39"/>
      <c r="U46" s="39"/>
      <c r="V46" s="39"/>
      <c r="W46" s="39"/>
      <c r="X46" s="39"/>
      <c r="Y46" s="39"/>
      <c r="Z46" s="39"/>
    </row>
    <row r="47" hidden="1">
      <c r="A47" s="93">
        <v>23.0</v>
      </c>
      <c r="B47" s="148">
        <f t="shared" si="2"/>
        <v>114.7463703</v>
      </c>
      <c r="C47" s="148"/>
      <c r="D47" s="148"/>
      <c r="E47" s="148"/>
      <c r="F47" s="39"/>
      <c r="G47" s="39"/>
      <c r="H47" s="39"/>
      <c r="I47" s="39"/>
      <c r="J47" s="39"/>
      <c r="K47" s="39"/>
      <c r="L47" s="39"/>
      <c r="M47" s="39"/>
      <c r="N47" s="39"/>
      <c r="O47" s="39"/>
      <c r="P47" s="39"/>
      <c r="Q47" s="39"/>
      <c r="R47" s="39"/>
      <c r="S47" s="39"/>
      <c r="T47" s="39"/>
      <c r="U47" s="39"/>
      <c r="V47" s="39"/>
      <c r="W47" s="39"/>
      <c r="X47" s="39"/>
      <c r="Y47" s="39"/>
      <c r="Z47" s="39"/>
    </row>
    <row r="48" hidden="1">
      <c r="A48" s="93">
        <v>24.0</v>
      </c>
      <c r="B48" s="148">
        <f t="shared" si="2"/>
        <v>110.1565154</v>
      </c>
      <c r="C48" s="148"/>
      <c r="D48" s="148"/>
      <c r="E48" s="148"/>
      <c r="F48" s="39"/>
      <c r="G48" s="39"/>
      <c r="H48" s="39"/>
      <c r="I48" s="39"/>
      <c r="J48" s="39"/>
      <c r="K48" s="39"/>
      <c r="L48" s="39"/>
      <c r="M48" s="39"/>
      <c r="N48" s="39"/>
      <c r="O48" s="39"/>
      <c r="P48" s="39"/>
      <c r="Q48" s="39"/>
      <c r="R48" s="39"/>
      <c r="S48" s="39"/>
      <c r="T48" s="39"/>
      <c r="U48" s="39"/>
      <c r="V48" s="39"/>
      <c r="W48" s="39"/>
      <c r="X48" s="39"/>
      <c r="Y48" s="39"/>
      <c r="Z48" s="39"/>
    </row>
    <row r="49" hidden="1">
      <c r="A49" s="93">
        <v>25.0</v>
      </c>
      <c r="B49" s="148">
        <f t="shared" si="2"/>
        <v>105.7502548</v>
      </c>
      <c r="C49" s="148"/>
      <c r="D49" s="148"/>
      <c r="E49" s="148"/>
      <c r="F49" s="39"/>
      <c r="G49" s="39"/>
      <c r="H49" s="39"/>
      <c r="I49" s="39"/>
      <c r="J49" s="39"/>
      <c r="K49" s="39"/>
      <c r="L49" s="39"/>
      <c r="M49" s="39"/>
      <c r="N49" s="39"/>
      <c r="O49" s="39"/>
      <c r="P49" s="39"/>
      <c r="Q49" s="39"/>
      <c r="R49" s="39"/>
      <c r="S49" s="39"/>
      <c r="T49" s="39"/>
      <c r="U49" s="39"/>
      <c r="V49" s="39"/>
      <c r="W49" s="39"/>
      <c r="X49" s="39"/>
      <c r="Y49" s="39"/>
      <c r="Z49" s="39"/>
    </row>
    <row r="50" hidden="1">
      <c r="A50" s="93">
        <v>26.0</v>
      </c>
      <c r="B50" s="148">
        <f t="shared" si="2"/>
        <v>101.5202446</v>
      </c>
      <c r="C50" s="148"/>
      <c r="D50" s="148"/>
      <c r="E50" s="148"/>
      <c r="F50" s="39"/>
      <c r="G50" s="39"/>
      <c r="H50" s="39"/>
      <c r="I50" s="39"/>
      <c r="J50" s="39"/>
      <c r="K50" s="39"/>
      <c r="L50" s="39"/>
      <c r="M50" s="39"/>
      <c r="N50" s="39"/>
      <c r="O50" s="39"/>
      <c r="P50" s="39"/>
      <c r="Q50" s="39"/>
      <c r="R50" s="39"/>
      <c r="S50" s="39"/>
      <c r="T50" s="39"/>
      <c r="U50" s="39"/>
      <c r="V50" s="39"/>
      <c r="W50" s="39"/>
      <c r="X50" s="39"/>
      <c r="Y50" s="39"/>
      <c r="Z50" s="39"/>
    </row>
    <row r="51" hidden="1">
      <c r="A51" s="93">
        <v>27.0</v>
      </c>
      <c r="B51" s="148">
        <f t="shared" si="2"/>
        <v>97.45943484</v>
      </c>
      <c r="C51" s="148"/>
      <c r="D51" s="148"/>
      <c r="E51" s="148"/>
      <c r="F51" s="39"/>
      <c r="G51" s="39"/>
      <c r="H51" s="39"/>
      <c r="I51" s="39"/>
      <c r="J51" s="39"/>
      <c r="K51" s="39"/>
      <c r="L51" s="39"/>
      <c r="M51" s="39"/>
      <c r="N51" s="39"/>
      <c r="O51" s="39"/>
      <c r="P51" s="39"/>
      <c r="Q51" s="39"/>
      <c r="R51" s="39"/>
      <c r="S51" s="39"/>
      <c r="T51" s="39"/>
      <c r="U51" s="39"/>
      <c r="V51" s="39"/>
      <c r="W51" s="39"/>
      <c r="X51" s="39"/>
      <c r="Y51" s="39"/>
      <c r="Z51" s="39"/>
    </row>
    <row r="52" hidden="1">
      <c r="A52" s="93">
        <v>28.0</v>
      </c>
      <c r="B52" s="148">
        <f t="shared" si="2"/>
        <v>93.56105745</v>
      </c>
      <c r="C52" s="148"/>
      <c r="D52" s="148"/>
      <c r="E52" s="148"/>
      <c r="F52" s="39"/>
      <c r="G52" s="39"/>
      <c r="H52" s="39"/>
      <c r="I52" s="39"/>
      <c r="J52" s="39"/>
      <c r="K52" s="39"/>
      <c r="L52" s="39"/>
      <c r="M52" s="39"/>
      <c r="N52" s="39"/>
      <c r="O52" s="39"/>
      <c r="P52" s="39"/>
      <c r="Q52" s="39"/>
      <c r="R52" s="39"/>
      <c r="S52" s="39"/>
      <c r="T52" s="39"/>
      <c r="U52" s="39"/>
      <c r="V52" s="39"/>
      <c r="W52" s="39"/>
      <c r="X52" s="39"/>
      <c r="Y52" s="39"/>
      <c r="Z52" s="39"/>
    </row>
    <row r="53" hidden="1">
      <c r="A53" s="93">
        <v>29.0</v>
      </c>
      <c r="B53" s="148">
        <f t="shared" si="2"/>
        <v>89.81861515</v>
      </c>
      <c r="C53" s="148"/>
      <c r="D53" s="148"/>
      <c r="E53" s="148"/>
      <c r="F53" s="39"/>
      <c r="G53" s="39"/>
      <c r="H53" s="39"/>
      <c r="I53" s="39"/>
      <c r="J53" s="39"/>
      <c r="K53" s="39"/>
      <c r="L53" s="39"/>
      <c r="M53" s="39"/>
      <c r="N53" s="39"/>
      <c r="O53" s="39"/>
      <c r="P53" s="39"/>
      <c r="Q53" s="39"/>
      <c r="R53" s="39"/>
      <c r="S53" s="39"/>
      <c r="T53" s="39"/>
      <c r="U53" s="39"/>
      <c r="V53" s="39"/>
      <c r="W53" s="39"/>
      <c r="X53" s="39"/>
      <c r="Y53" s="39"/>
      <c r="Z53" s="39"/>
    </row>
    <row r="54" hidden="1">
      <c r="A54" s="93">
        <v>30.0</v>
      </c>
      <c r="B54" s="148">
        <f t="shared" si="2"/>
        <v>86.22587055</v>
      </c>
      <c r="C54" s="148"/>
      <c r="D54" s="148"/>
      <c r="E54" s="148"/>
      <c r="F54" s="39"/>
      <c r="G54" s="39"/>
      <c r="H54" s="39"/>
      <c r="I54" s="39"/>
      <c r="J54" s="39"/>
      <c r="K54" s="39"/>
      <c r="L54" s="39"/>
      <c r="M54" s="39"/>
      <c r="N54" s="39"/>
      <c r="O54" s="39"/>
      <c r="P54" s="39"/>
      <c r="Q54" s="39"/>
      <c r="R54" s="39"/>
      <c r="S54" s="39"/>
      <c r="T54" s="39"/>
      <c r="U54" s="39"/>
      <c r="V54" s="39"/>
      <c r="W54" s="39"/>
      <c r="X54" s="39"/>
      <c r="Y54" s="39"/>
      <c r="Z54" s="39"/>
    </row>
    <row r="55" hidden="1">
      <c r="A55" s="93">
        <v>31.0</v>
      </c>
      <c r="B55" s="148">
        <f t="shared" si="2"/>
        <v>82.77683572</v>
      </c>
      <c r="C55" s="148"/>
      <c r="D55" s="148"/>
      <c r="E55" s="148"/>
      <c r="F55" s="39"/>
      <c r="G55" s="39"/>
      <c r="H55" s="39"/>
      <c r="I55" s="39"/>
      <c r="J55" s="39"/>
      <c r="K55" s="39"/>
      <c r="L55" s="39"/>
      <c r="M55" s="39"/>
      <c r="N55" s="39"/>
      <c r="O55" s="39"/>
      <c r="P55" s="39"/>
      <c r="Q55" s="39"/>
      <c r="R55" s="39"/>
      <c r="S55" s="39"/>
      <c r="T55" s="39"/>
      <c r="U55" s="39"/>
      <c r="V55" s="39"/>
      <c r="W55" s="39"/>
      <c r="X55" s="39"/>
      <c r="Y55" s="39"/>
      <c r="Z55" s="39"/>
    </row>
    <row r="56" hidden="1">
      <c r="A56" s="93">
        <v>32.0</v>
      </c>
      <c r="B56" s="148">
        <f t="shared" si="2"/>
        <v>79.4657623</v>
      </c>
      <c r="C56" s="148"/>
      <c r="D56" s="148"/>
      <c r="E56" s="148"/>
      <c r="F56" s="39"/>
      <c r="G56" s="39"/>
      <c r="H56" s="39"/>
      <c r="I56" s="39"/>
      <c r="J56" s="39"/>
      <c r="K56" s="39"/>
      <c r="L56" s="39"/>
      <c r="M56" s="39"/>
      <c r="N56" s="39"/>
      <c r="O56" s="39"/>
      <c r="P56" s="39"/>
      <c r="Q56" s="39"/>
      <c r="R56" s="39"/>
      <c r="S56" s="39"/>
      <c r="T56" s="39"/>
      <c r="U56" s="39"/>
      <c r="V56" s="39"/>
      <c r="W56" s="39"/>
      <c r="X56" s="39"/>
      <c r="Y56" s="39"/>
      <c r="Z56" s="39"/>
    </row>
    <row r="57" hidden="1">
      <c r="A57" s="93">
        <v>33.0</v>
      </c>
      <c r="B57" s="148">
        <f t="shared" si="2"/>
        <v>76.2871318</v>
      </c>
      <c r="C57" s="148"/>
      <c r="D57" s="148"/>
      <c r="E57" s="148"/>
      <c r="F57" s="39"/>
      <c r="G57" s="39"/>
      <c r="H57" s="39"/>
      <c r="I57" s="39"/>
      <c r="J57" s="39"/>
      <c r="K57" s="39"/>
      <c r="L57" s="39"/>
      <c r="M57" s="39"/>
      <c r="N57" s="39"/>
      <c r="O57" s="39"/>
      <c r="P57" s="39"/>
      <c r="Q57" s="39"/>
      <c r="R57" s="39"/>
      <c r="S57" s="39"/>
      <c r="T57" s="39"/>
      <c r="U57" s="39"/>
      <c r="V57" s="39"/>
      <c r="W57" s="39"/>
      <c r="X57" s="39"/>
      <c r="Y57" s="39"/>
      <c r="Z57" s="39"/>
    </row>
    <row r="58" hidden="1">
      <c r="A58" s="93">
        <v>34.0</v>
      </c>
      <c r="B58" s="148">
        <f t="shared" si="2"/>
        <v>73.23564653</v>
      </c>
      <c r="C58" s="148"/>
      <c r="D58" s="148"/>
      <c r="E58" s="148"/>
      <c r="F58" s="39"/>
      <c r="G58" s="39"/>
      <c r="H58" s="39"/>
      <c r="I58" s="39"/>
      <c r="J58" s="39"/>
      <c r="K58" s="39"/>
      <c r="L58" s="39"/>
      <c r="M58" s="39"/>
      <c r="N58" s="39"/>
      <c r="O58" s="39"/>
      <c r="P58" s="39"/>
      <c r="Q58" s="39"/>
      <c r="R58" s="39"/>
      <c r="S58" s="39"/>
      <c r="T58" s="39"/>
      <c r="U58" s="39"/>
      <c r="V58" s="39"/>
      <c r="W58" s="39"/>
      <c r="X58" s="39"/>
      <c r="Y58" s="39"/>
      <c r="Z58" s="39"/>
    </row>
    <row r="59" hidden="1">
      <c r="A59" s="93">
        <v>35.0</v>
      </c>
      <c r="B59" s="148">
        <f t="shared" si="2"/>
        <v>70.30622067</v>
      </c>
      <c r="C59" s="148"/>
      <c r="D59" s="148"/>
      <c r="E59" s="148"/>
      <c r="F59" s="39"/>
      <c r="G59" s="39"/>
      <c r="H59" s="39"/>
      <c r="I59" s="39"/>
      <c r="J59" s="39"/>
      <c r="K59" s="39"/>
      <c r="L59" s="39"/>
      <c r="M59" s="39"/>
      <c r="N59" s="39"/>
      <c r="O59" s="39"/>
      <c r="P59" s="39"/>
      <c r="Q59" s="39"/>
      <c r="R59" s="39"/>
      <c r="S59" s="39"/>
      <c r="T59" s="39"/>
      <c r="U59" s="39"/>
      <c r="V59" s="39"/>
      <c r="W59" s="39"/>
      <c r="X59" s="39"/>
      <c r="Y59" s="39"/>
      <c r="Z59" s="39"/>
    </row>
    <row r="60" hidden="1">
      <c r="A60" s="93">
        <v>36.0</v>
      </c>
      <c r="B60" s="148">
        <f t="shared" si="2"/>
        <v>67.49397184</v>
      </c>
      <c r="C60" s="148"/>
      <c r="D60" s="148"/>
      <c r="E60" s="148"/>
      <c r="F60" s="39"/>
      <c r="G60" s="39"/>
      <c r="H60" s="39"/>
      <c r="I60" s="39"/>
      <c r="J60" s="39"/>
      <c r="K60" s="39"/>
      <c r="L60" s="39"/>
      <c r="M60" s="39"/>
      <c r="N60" s="39"/>
      <c r="O60" s="39"/>
      <c r="P60" s="39"/>
      <c r="Q60" s="39"/>
      <c r="R60" s="39"/>
      <c r="S60" s="39"/>
      <c r="T60" s="39"/>
      <c r="U60" s="39"/>
      <c r="V60" s="39"/>
      <c r="W60" s="39"/>
      <c r="X60" s="39"/>
      <c r="Y60" s="39"/>
      <c r="Z60" s="39"/>
    </row>
    <row r="61" hidden="1">
      <c r="A61" s="93">
        <v>37.0</v>
      </c>
      <c r="B61" s="148">
        <f t="shared" si="2"/>
        <v>64.79421297</v>
      </c>
      <c r="C61" s="148"/>
      <c r="D61" s="148"/>
      <c r="E61" s="148"/>
      <c r="F61" s="39"/>
      <c r="G61" s="39"/>
      <c r="H61" s="39"/>
      <c r="I61" s="39"/>
      <c r="J61" s="39"/>
      <c r="K61" s="39"/>
      <c r="L61" s="39"/>
      <c r="M61" s="39"/>
      <c r="N61" s="39"/>
      <c r="O61" s="39"/>
      <c r="P61" s="39"/>
      <c r="Q61" s="39"/>
      <c r="R61" s="39"/>
      <c r="S61" s="39"/>
      <c r="T61" s="39"/>
      <c r="U61" s="39"/>
      <c r="V61" s="39"/>
      <c r="W61" s="39"/>
      <c r="X61" s="39"/>
      <c r="Y61" s="39"/>
      <c r="Z61" s="39"/>
    </row>
    <row r="62" hidden="1">
      <c r="A62" s="93">
        <v>38.0</v>
      </c>
      <c r="B62" s="148">
        <f t="shared" si="2"/>
        <v>62.20244445</v>
      </c>
      <c r="C62" s="148"/>
      <c r="D62" s="148"/>
      <c r="E62" s="148"/>
      <c r="F62" s="39"/>
      <c r="G62" s="39"/>
      <c r="H62" s="39"/>
      <c r="I62" s="39"/>
      <c r="J62" s="39"/>
      <c r="K62" s="39"/>
      <c r="L62" s="39"/>
      <c r="M62" s="39"/>
      <c r="N62" s="39"/>
      <c r="O62" s="39"/>
      <c r="P62" s="39"/>
      <c r="Q62" s="39"/>
      <c r="R62" s="39"/>
      <c r="S62" s="39"/>
      <c r="T62" s="39"/>
      <c r="U62" s="39"/>
      <c r="V62" s="39"/>
      <c r="W62" s="39"/>
      <c r="X62" s="39"/>
      <c r="Y62" s="39"/>
      <c r="Z62" s="39"/>
    </row>
    <row r="63" hidden="1">
      <c r="A63" s="93">
        <v>39.0</v>
      </c>
      <c r="B63" s="148">
        <f t="shared" si="2"/>
        <v>59.71434667</v>
      </c>
      <c r="C63" s="148"/>
      <c r="D63" s="148"/>
      <c r="E63" s="148"/>
      <c r="F63" s="39"/>
      <c r="G63" s="39"/>
      <c r="H63" s="39"/>
      <c r="I63" s="39"/>
      <c r="J63" s="39"/>
      <c r="K63" s="39"/>
      <c r="L63" s="39"/>
      <c r="M63" s="39"/>
      <c r="N63" s="39"/>
      <c r="O63" s="39"/>
      <c r="P63" s="39"/>
      <c r="Q63" s="39"/>
      <c r="R63" s="39"/>
      <c r="S63" s="39"/>
      <c r="T63" s="39"/>
      <c r="U63" s="39"/>
      <c r="V63" s="39"/>
      <c r="W63" s="39"/>
      <c r="X63" s="39"/>
      <c r="Y63" s="39"/>
      <c r="Z63" s="39"/>
    </row>
    <row r="64" hidden="1">
      <c r="A64" s="93">
        <v>40.0</v>
      </c>
      <c r="B64" s="148">
        <f t="shared" si="2"/>
        <v>57.32577281</v>
      </c>
      <c r="C64" s="148"/>
      <c r="D64" s="148"/>
      <c r="E64" s="148"/>
      <c r="F64" s="39"/>
      <c r="G64" s="39"/>
      <c r="H64" s="39"/>
      <c r="I64" s="39"/>
      <c r="J64" s="39"/>
      <c r="K64" s="39"/>
      <c r="L64" s="39"/>
      <c r="M64" s="39"/>
      <c r="N64" s="39"/>
      <c r="O64" s="39"/>
      <c r="P64" s="39"/>
      <c r="Q64" s="39"/>
      <c r="R64" s="39"/>
      <c r="S64" s="39"/>
      <c r="T64" s="39"/>
      <c r="U64" s="39"/>
      <c r="V64" s="39"/>
      <c r="W64" s="39"/>
      <c r="X64" s="39"/>
      <c r="Y64" s="39"/>
      <c r="Z64" s="39"/>
    </row>
    <row r="65" hidden="1">
      <c r="A65" s="93">
        <v>41.0</v>
      </c>
      <c r="B65" s="148">
        <f t="shared" si="2"/>
        <v>55.03274189</v>
      </c>
      <c r="C65" s="148"/>
      <c r="D65" s="148"/>
      <c r="E65" s="148"/>
      <c r="F65" s="39"/>
      <c r="G65" s="39"/>
      <c r="H65" s="39"/>
      <c r="I65" s="39"/>
      <c r="J65" s="39"/>
      <c r="K65" s="39"/>
      <c r="L65" s="39"/>
      <c r="M65" s="39"/>
      <c r="N65" s="39"/>
      <c r="O65" s="39"/>
      <c r="P65" s="39"/>
      <c r="Q65" s="39"/>
      <c r="R65" s="39"/>
      <c r="S65" s="39"/>
      <c r="T65" s="39"/>
      <c r="U65" s="39"/>
      <c r="V65" s="39"/>
      <c r="W65" s="39"/>
      <c r="X65" s="39"/>
      <c r="Y65" s="39"/>
      <c r="Z65" s="39"/>
    </row>
    <row r="66" hidden="1">
      <c r="A66" s="93">
        <v>42.0</v>
      </c>
      <c r="B66" s="148">
        <f t="shared" si="2"/>
        <v>52.83143222</v>
      </c>
      <c r="C66" s="148"/>
      <c r="D66" s="148"/>
      <c r="E66" s="148"/>
      <c r="F66" s="39"/>
      <c r="G66" s="39"/>
      <c r="H66" s="39"/>
      <c r="I66" s="39"/>
      <c r="J66" s="39"/>
      <c r="K66" s="39"/>
      <c r="L66" s="39"/>
      <c r="M66" s="39"/>
      <c r="N66" s="39"/>
      <c r="O66" s="39"/>
      <c r="P66" s="39"/>
      <c r="Q66" s="39"/>
      <c r="R66" s="39"/>
      <c r="S66" s="39"/>
      <c r="T66" s="39"/>
      <c r="U66" s="39"/>
      <c r="V66" s="39"/>
      <c r="W66" s="39"/>
      <c r="X66" s="39"/>
      <c r="Y66" s="39"/>
      <c r="Z66" s="39"/>
    </row>
    <row r="67" hidden="1">
      <c r="A67" s="93">
        <v>43.0</v>
      </c>
      <c r="B67" s="148">
        <f t="shared" si="2"/>
        <v>50.71817493</v>
      </c>
      <c r="C67" s="148"/>
      <c r="D67" s="148"/>
      <c r="E67" s="148"/>
      <c r="F67" s="39"/>
      <c r="G67" s="39"/>
      <c r="H67" s="39"/>
      <c r="I67" s="39"/>
      <c r="J67" s="39"/>
      <c r="K67" s="39"/>
      <c r="L67" s="39"/>
      <c r="M67" s="39"/>
      <c r="N67" s="39"/>
      <c r="O67" s="39"/>
      <c r="P67" s="39"/>
      <c r="Q67" s="39"/>
      <c r="R67" s="39"/>
      <c r="S67" s="39"/>
      <c r="T67" s="39"/>
      <c r="U67" s="39"/>
      <c r="V67" s="39"/>
      <c r="W67" s="39"/>
      <c r="X67" s="39"/>
      <c r="Y67" s="39"/>
      <c r="Z67" s="39"/>
    </row>
    <row r="68" hidden="1">
      <c r="A68" s="93">
        <v>44.0</v>
      </c>
      <c r="B68" s="148">
        <f t="shared" si="2"/>
        <v>48.68944793</v>
      </c>
      <c r="C68" s="148"/>
      <c r="D68" s="148"/>
      <c r="E68" s="148"/>
      <c r="F68" s="39"/>
      <c r="G68" s="39"/>
      <c r="H68" s="39"/>
      <c r="I68" s="39"/>
      <c r="J68" s="39"/>
      <c r="K68" s="39"/>
      <c r="L68" s="39"/>
      <c r="M68" s="39"/>
      <c r="N68" s="39"/>
      <c r="O68" s="39"/>
      <c r="P68" s="39"/>
      <c r="Q68" s="39"/>
      <c r="R68" s="39"/>
      <c r="S68" s="39"/>
      <c r="T68" s="39"/>
      <c r="U68" s="39"/>
      <c r="V68" s="39"/>
      <c r="W68" s="39"/>
      <c r="X68" s="39"/>
      <c r="Y68" s="39"/>
      <c r="Z68" s="39"/>
    </row>
    <row r="69" hidden="1">
      <c r="A69" s="93">
        <v>45.0</v>
      </c>
      <c r="B69" s="148">
        <f t="shared" si="2"/>
        <v>46.74187001</v>
      </c>
      <c r="C69" s="148"/>
      <c r="D69" s="148"/>
      <c r="E69" s="148"/>
      <c r="F69" s="39"/>
      <c r="G69" s="39"/>
      <c r="H69" s="39"/>
      <c r="I69" s="39"/>
      <c r="J69" s="39"/>
      <c r="K69" s="39"/>
      <c r="L69" s="39"/>
      <c r="M69" s="39"/>
      <c r="N69" s="39"/>
      <c r="O69" s="39"/>
      <c r="P69" s="39"/>
      <c r="Q69" s="39"/>
      <c r="R69" s="39"/>
      <c r="S69" s="39"/>
      <c r="T69" s="39"/>
      <c r="U69" s="39"/>
      <c r="V69" s="39"/>
      <c r="W69" s="39"/>
      <c r="X69" s="39"/>
      <c r="Y69" s="39"/>
      <c r="Z69" s="39"/>
    </row>
    <row r="70" hidden="1">
      <c r="A70" s="93">
        <v>46.0</v>
      </c>
      <c r="B70" s="148">
        <f t="shared" si="2"/>
        <v>44.87219521</v>
      </c>
      <c r="C70" s="148"/>
      <c r="D70" s="148"/>
      <c r="E70" s="148"/>
      <c r="F70" s="39"/>
      <c r="G70" s="39"/>
      <c r="H70" s="39"/>
      <c r="I70" s="39"/>
      <c r="J70" s="39"/>
      <c r="K70" s="39"/>
      <c r="L70" s="39"/>
      <c r="M70" s="39"/>
      <c r="N70" s="39"/>
      <c r="O70" s="39"/>
      <c r="P70" s="39"/>
      <c r="Q70" s="39"/>
      <c r="R70" s="39"/>
      <c r="S70" s="39"/>
      <c r="T70" s="39"/>
      <c r="U70" s="39"/>
      <c r="V70" s="39"/>
      <c r="W70" s="39"/>
      <c r="X70" s="39"/>
      <c r="Y70" s="39"/>
      <c r="Z70" s="39"/>
    </row>
    <row r="71" hidden="1">
      <c r="A71" s="93">
        <v>47.0</v>
      </c>
      <c r="B71" s="148">
        <f t="shared" si="2"/>
        <v>43.07730741</v>
      </c>
      <c r="C71" s="148"/>
      <c r="D71" s="148"/>
      <c r="E71" s="148"/>
      <c r="F71" s="39"/>
      <c r="G71" s="39"/>
      <c r="H71" s="39"/>
      <c r="I71" s="39"/>
      <c r="J71" s="39"/>
      <c r="K71" s="39"/>
      <c r="L71" s="39"/>
      <c r="M71" s="39"/>
      <c r="N71" s="39"/>
      <c r="O71" s="39"/>
      <c r="P71" s="39"/>
      <c r="Q71" s="39"/>
      <c r="R71" s="39"/>
      <c r="S71" s="39"/>
      <c r="T71" s="39"/>
      <c r="U71" s="39"/>
      <c r="V71" s="39"/>
      <c r="W71" s="39"/>
      <c r="X71" s="39"/>
      <c r="Y71" s="39"/>
      <c r="Z71" s="39"/>
    </row>
    <row r="72" hidden="1">
      <c r="A72" s="93">
        <v>48.0</v>
      </c>
      <c r="B72" s="148">
        <f t="shared" si="2"/>
        <v>41.35421511</v>
      </c>
      <c r="C72" s="148"/>
      <c r="D72" s="148"/>
      <c r="E72" s="148"/>
      <c r="F72" s="39"/>
      <c r="G72" s="39"/>
      <c r="H72" s="39"/>
      <c r="I72" s="39"/>
      <c r="J72" s="39"/>
      <c r="K72" s="39"/>
      <c r="L72" s="39"/>
      <c r="M72" s="39"/>
      <c r="N72" s="39"/>
      <c r="O72" s="39"/>
      <c r="P72" s="39"/>
      <c r="Q72" s="39"/>
      <c r="R72" s="39"/>
      <c r="S72" s="39"/>
      <c r="T72" s="39"/>
      <c r="U72" s="39"/>
      <c r="V72" s="39"/>
      <c r="W72" s="39"/>
      <c r="X72" s="39"/>
      <c r="Y72" s="39"/>
      <c r="Z72" s="39"/>
    </row>
    <row r="73" hidden="1">
      <c r="A73" s="93">
        <v>49.0</v>
      </c>
      <c r="B73" s="148">
        <f t="shared" si="2"/>
        <v>39.70004651</v>
      </c>
      <c r="C73" s="148"/>
      <c r="D73" s="148"/>
      <c r="E73" s="148"/>
      <c r="F73" s="39"/>
      <c r="G73" s="39"/>
      <c r="H73" s="39"/>
      <c r="I73" s="39"/>
      <c r="J73" s="39"/>
      <c r="K73" s="39"/>
      <c r="L73" s="39"/>
      <c r="M73" s="39"/>
      <c r="N73" s="39"/>
      <c r="O73" s="39"/>
      <c r="P73" s="39"/>
      <c r="Q73" s="39"/>
      <c r="R73" s="39"/>
      <c r="S73" s="39"/>
      <c r="T73" s="39"/>
      <c r="U73" s="39"/>
      <c r="V73" s="39"/>
      <c r="W73" s="39"/>
      <c r="X73" s="39"/>
      <c r="Y73" s="39"/>
      <c r="Z73" s="39"/>
    </row>
    <row r="74" hidden="1">
      <c r="A74" s="93">
        <v>50.0</v>
      </c>
      <c r="B74" s="148">
        <f t="shared" si="2"/>
        <v>38.11204464</v>
      </c>
      <c r="C74" s="148"/>
      <c r="D74" s="148"/>
      <c r="E74" s="148"/>
      <c r="F74" s="39"/>
      <c r="G74" s="39"/>
      <c r="H74" s="39"/>
      <c r="I74" s="39"/>
      <c r="J74" s="39"/>
      <c r="K74" s="39"/>
      <c r="L74" s="39"/>
      <c r="M74" s="39"/>
      <c r="N74" s="39"/>
      <c r="O74" s="39"/>
      <c r="P74" s="39"/>
      <c r="Q74" s="39"/>
      <c r="R74" s="39"/>
      <c r="S74" s="39"/>
      <c r="T74" s="39"/>
      <c r="U74" s="39"/>
      <c r="V74" s="39"/>
      <c r="W74" s="39"/>
      <c r="X74" s="39"/>
      <c r="Y74" s="39"/>
      <c r="Z74" s="39"/>
    </row>
    <row r="75" hidden="1">
      <c r="A75" s="93">
        <v>51.0</v>
      </c>
      <c r="B75" s="148">
        <f t="shared" si="2"/>
        <v>36.58756286</v>
      </c>
      <c r="C75" s="148"/>
      <c r="D75" s="148"/>
      <c r="E75" s="148"/>
      <c r="F75" s="39"/>
      <c r="G75" s="39"/>
      <c r="H75" s="39"/>
      <c r="I75" s="39"/>
      <c r="J75" s="39"/>
      <c r="K75" s="39"/>
      <c r="L75" s="39"/>
      <c r="M75" s="39"/>
      <c r="N75" s="39"/>
      <c r="O75" s="39"/>
      <c r="P75" s="39"/>
      <c r="Q75" s="39"/>
      <c r="R75" s="39"/>
      <c r="S75" s="39"/>
      <c r="T75" s="39"/>
      <c r="U75" s="39"/>
      <c r="V75" s="39"/>
      <c r="W75" s="39"/>
      <c r="X75" s="39"/>
      <c r="Y75" s="39"/>
      <c r="Z75" s="39"/>
    </row>
    <row r="76" hidden="1">
      <c r="A76" s="93">
        <v>52.0</v>
      </c>
      <c r="B76" s="148">
        <f t="shared" si="2"/>
        <v>35.12406034</v>
      </c>
      <c r="C76" s="148"/>
      <c r="D76" s="148"/>
      <c r="E76" s="148"/>
      <c r="F76" s="39"/>
      <c r="G76" s="39"/>
      <c r="H76" s="39"/>
      <c r="I76" s="39"/>
      <c r="J76" s="39"/>
      <c r="K76" s="39"/>
      <c r="L76" s="39"/>
      <c r="M76" s="39"/>
      <c r="N76" s="39"/>
      <c r="O76" s="39"/>
      <c r="P76" s="39"/>
      <c r="Q76" s="39"/>
      <c r="R76" s="39"/>
      <c r="S76" s="39"/>
      <c r="T76" s="39"/>
      <c r="U76" s="39"/>
      <c r="V76" s="39"/>
      <c r="W76" s="39"/>
      <c r="X76" s="39"/>
      <c r="Y76" s="39"/>
      <c r="Z76" s="39"/>
    </row>
    <row r="77" hidden="1">
      <c r="A77" s="93">
        <v>53.0</v>
      </c>
      <c r="B77" s="148">
        <f t="shared" si="2"/>
        <v>33.71909793</v>
      </c>
      <c r="C77" s="148"/>
      <c r="D77" s="148"/>
      <c r="E77" s="148"/>
      <c r="F77" s="39"/>
      <c r="G77" s="39"/>
      <c r="H77" s="39"/>
      <c r="I77" s="39"/>
      <c r="J77" s="39"/>
      <c r="K77" s="39"/>
      <c r="L77" s="39"/>
      <c r="M77" s="39"/>
      <c r="N77" s="39"/>
      <c r="O77" s="39"/>
      <c r="P77" s="39"/>
      <c r="Q77" s="39"/>
      <c r="R77" s="39"/>
      <c r="S77" s="39"/>
      <c r="T77" s="39"/>
      <c r="U77" s="39"/>
      <c r="V77" s="39"/>
      <c r="W77" s="39"/>
      <c r="X77" s="39"/>
      <c r="Y77" s="39"/>
      <c r="Z77" s="39"/>
    </row>
    <row r="78" hidden="1">
      <c r="A78" s="93">
        <v>54.0</v>
      </c>
      <c r="B78" s="148">
        <f t="shared" si="2"/>
        <v>32.37033401</v>
      </c>
      <c r="C78" s="148"/>
      <c r="D78" s="148"/>
      <c r="E78" s="148"/>
      <c r="F78" s="39"/>
      <c r="G78" s="39"/>
      <c r="H78" s="39"/>
      <c r="I78" s="39"/>
      <c r="J78" s="39"/>
      <c r="K78" s="39"/>
      <c r="L78" s="39"/>
      <c r="M78" s="39"/>
      <c r="N78" s="39"/>
      <c r="O78" s="39"/>
      <c r="P78" s="39"/>
      <c r="Q78" s="39"/>
      <c r="R78" s="39"/>
      <c r="S78" s="39"/>
      <c r="T78" s="39"/>
      <c r="U78" s="39"/>
      <c r="V78" s="39"/>
      <c r="W78" s="39"/>
      <c r="X78" s="39"/>
      <c r="Y78" s="39"/>
      <c r="Z78" s="39"/>
    </row>
    <row r="79" hidden="1">
      <c r="A79" s="93">
        <v>55.0</v>
      </c>
      <c r="B79" s="148">
        <f t="shared" si="2"/>
        <v>31.07552065</v>
      </c>
      <c r="C79" s="148"/>
      <c r="D79" s="148"/>
      <c r="E79" s="148"/>
      <c r="F79" s="39"/>
      <c r="G79" s="39"/>
      <c r="H79" s="39"/>
      <c r="I79" s="39"/>
      <c r="J79" s="39"/>
      <c r="K79" s="39"/>
      <c r="L79" s="39"/>
      <c r="M79" s="39"/>
      <c r="N79" s="39"/>
      <c r="O79" s="39"/>
      <c r="P79" s="39"/>
      <c r="Q79" s="39"/>
      <c r="R79" s="39"/>
      <c r="S79" s="39"/>
      <c r="T79" s="39"/>
      <c r="U79" s="39"/>
      <c r="V79" s="39"/>
      <c r="W79" s="39"/>
      <c r="X79" s="39"/>
      <c r="Y79" s="39"/>
      <c r="Z79" s="39"/>
    </row>
    <row r="80" hidden="1">
      <c r="A80" s="93">
        <v>56.0</v>
      </c>
      <c r="B80" s="148">
        <f t="shared" si="2"/>
        <v>29.83249983</v>
      </c>
      <c r="C80" s="148"/>
      <c r="D80" s="148"/>
      <c r="E80" s="148"/>
      <c r="F80" s="39"/>
      <c r="G80" s="39"/>
      <c r="H80" s="39"/>
      <c r="I80" s="39"/>
      <c r="J80" s="39"/>
      <c r="K80" s="39"/>
      <c r="L80" s="39"/>
      <c r="M80" s="39"/>
      <c r="N80" s="39"/>
      <c r="O80" s="39"/>
      <c r="P80" s="39"/>
      <c r="Q80" s="39"/>
      <c r="R80" s="39"/>
      <c r="S80" s="39"/>
      <c r="T80" s="39"/>
      <c r="U80" s="39"/>
      <c r="V80" s="39"/>
      <c r="W80" s="39"/>
      <c r="X80" s="39"/>
      <c r="Y80" s="39"/>
      <c r="Z80" s="39"/>
    </row>
    <row r="81" hidden="1">
      <c r="A81" s="93">
        <v>57.0</v>
      </c>
      <c r="B81" s="148">
        <f t="shared" si="2"/>
        <v>28.63919983</v>
      </c>
      <c r="C81" s="148"/>
      <c r="D81" s="148"/>
      <c r="E81" s="148"/>
      <c r="F81" s="39"/>
      <c r="G81" s="39"/>
      <c r="H81" s="39"/>
      <c r="I81" s="39"/>
      <c r="J81" s="39"/>
      <c r="K81" s="39"/>
      <c r="L81" s="39"/>
      <c r="M81" s="39"/>
      <c r="N81" s="39"/>
      <c r="O81" s="39"/>
      <c r="P81" s="39"/>
      <c r="Q81" s="39"/>
      <c r="R81" s="39"/>
      <c r="S81" s="39"/>
      <c r="T81" s="39"/>
      <c r="U81" s="39"/>
      <c r="V81" s="39"/>
      <c r="W81" s="39"/>
      <c r="X81" s="39"/>
      <c r="Y81" s="39"/>
      <c r="Z81" s="39"/>
    </row>
    <row r="82" hidden="1">
      <c r="A82" s="93">
        <v>58.0</v>
      </c>
      <c r="B82" s="148">
        <f t="shared" si="2"/>
        <v>27.49363184</v>
      </c>
      <c r="C82" s="148"/>
      <c r="D82" s="148"/>
      <c r="E82" s="148"/>
      <c r="F82" s="39"/>
      <c r="G82" s="39"/>
      <c r="H82" s="39"/>
      <c r="I82" s="39"/>
      <c r="J82" s="39"/>
      <c r="K82" s="39"/>
      <c r="L82" s="39"/>
      <c r="M82" s="39"/>
      <c r="N82" s="39"/>
      <c r="O82" s="39"/>
      <c r="P82" s="39"/>
      <c r="Q82" s="39"/>
      <c r="R82" s="39"/>
      <c r="S82" s="39"/>
      <c r="T82" s="39"/>
      <c r="U82" s="39"/>
      <c r="V82" s="39"/>
      <c r="W82" s="39"/>
      <c r="X82" s="39"/>
      <c r="Y82" s="39"/>
      <c r="Z82" s="39"/>
    </row>
    <row r="83" hidden="1">
      <c r="A83" s="93">
        <v>59.0</v>
      </c>
      <c r="B83" s="148">
        <f t="shared" si="2"/>
        <v>26.39388657</v>
      </c>
      <c r="C83" s="148"/>
      <c r="D83" s="148"/>
      <c r="E83" s="148"/>
      <c r="F83" s="39"/>
      <c r="G83" s="39"/>
      <c r="H83" s="39"/>
      <c r="I83" s="39"/>
      <c r="J83" s="39"/>
      <c r="K83" s="39"/>
      <c r="L83" s="39"/>
      <c r="M83" s="39"/>
      <c r="N83" s="39"/>
      <c r="O83" s="39"/>
      <c r="P83" s="39"/>
      <c r="Q83" s="39"/>
      <c r="R83" s="39"/>
      <c r="S83" s="39"/>
      <c r="T83" s="39"/>
      <c r="U83" s="39"/>
      <c r="V83" s="39"/>
      <c r="W83" s="39"/>
      <c r="X83" s="39"/>
      <c r="Y83" s="39"/>
      <c r="Z83" s="39"/>
    </row>
    <row r="84">
      <c r="A84" s="76" t="s">
        <v>233</v>
      </c>
      <c r="B84" s="165">
        <f>sum(B44:B83)</f>
        <v>2608.936832</v>
      </c>
      <c r="C84" s="76" t="s">
        <v>214</v>
      </c>
      <c r="D84" s="76" t="s">
        <v>260</v>
      </c>
      <c r="E84" s="79"/>
    </row>
    <row r="85">
      <c r="A85" s="94" t="s">
        <v>234</v>
      </c>
      <c r="B85" s="104">
        <f>B84*B14</f>
        <v>7451611894</v>
      </c>
      <c r="C85" s="94" t="s">
        <v>46</v>
      </c>
      <c r="D85" s="94" t="s">
        <v>261</v>
      </c>
      <c r="E85" s="104"/>
    </row>
    <row r="86">
      <c r="A86" s="94" t="s">
        <v>234</v>
      </c>
      <c r="B86" s="155">
        <f>B85/1000000</f>
        <v>7451.611894</v>
      </c>
      <c r="C86" s="94" t="s">
        <v>236</v>
      </c>
      <c r="D86" s="154" t="s">
        <v>237</v>
      </c>
      <c r="E86" s="104"/>
    </row>
    <row r="87">
      <c r="A87" s="108" t="s">
        <v>262</v>
      </c>
      <c r="B87" s="166">
        <f>(B85+B29)/1000000</f>
        <v>11998.77858</v>
      </c>
      <c r="C87" s="108" t="s">
        <v>263</v>
      </c>
      <c r="D87" s="108" t="s">
        <v>264</v>
      </c>
      <c r="E87" s="109"/>
    </row>
    <row r="90">
      <c r="B90" s="119"/>
    </row>
    <row r="91">
      <c r="B91" s="119"/>
    </row>
    <row r="92">
      <c r="B92" s="119"/>
    </row>
    <row r="93">
      <c r="A93" s="167"/>
    </row>
    <row r="94">
      <c r="B94" s="119"/>
    </row>
    <row r="95">
      <c r="B95" s="119"/>
    </row>
  </sheetData>
  <mergeCells count="5">
    <mergeCell ref="A1:C1"/>
    <mergeCell ref="A15:E15"/>
    <mergeCell ref="A31:E31"/>
    <mergeCell ref="A43:C43"/>
    <mergeCell ref="D43:E43"/>
  </mergeCells>
  <hyperlinks>
    <hyperlink r:id="rId2" ref="C3"/>
    <hyperlink r:id="rId3" ref="C4"/>
    <hyperlink r:id="rId4" ref="C6"/>
    <hyperlink r:id="rId5" ref="C7"/>
    <hyperlink r:id="rId6" ref="E10"/>
    <hyperlink display="Viz sheet" location="'Dílčí výpočet V. Inflation adju'!A1" ref="E11"/>
    <hyperlink r:id="rId7" ref="E12"/>
    <hyperlink display="Viz sheet" location="'Pomocná data I. Naděje dožití '!A1" ref="E13"/>
    <hyperlink r:id="rId8" ref="E18"/>
    <hyperlink r:id="rId9" ref="E34"/>
    <hyperlink r:id="rId10" ref="E35"/>
    <hyperlink r:id="rId11" ref="E36"/>
  </hyperlinks>
  <drawing r:id="rId12"/>
  <legacyDrawing r:id="rId1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5.25"/>
    <col customWidth="1" min="3" max="3" width="5.5"/>
    <col customWidth="1" min="4" max="4" width="65.38"/>
  </cols>
  <sheetData>
    <row r="1">
      <c r="A1" s="71" t="s">
        <v>29</v>
      </c>
      <c r="B1" s="72"/>
      <c r="C1" s="11"/>
      <c r="D1" s="131"/>
      <c r="E1" s="131"/>
    </row>
    <row r="2">
      <c r="A2" s="74" t="s">
        <v>88</v>
      </c>
      <c r="B2" s="75">
        <f>'Dílčí výpočet I. Ambulantní péč'!B3</f>
        <v>0.04</v>
      </c>
      <c r="C2" s="70"/>
      <c r="D2" s="74"/>
      <c r="E2" s="70"/>
    </row>
    <row r="3">
      <c r="A3" s="76" t="s">
        <v>89</v>
      </c>
      <c r="B3" s="75">
        <f>'Dílčí výpočet I. Ambulantní péč'!B4</f>
        <v>0.645</v>
      </c>
      <c r="C3" s="78" t="s">
        <v>90</v>
      </c>
      <c r="D3" s="70"/>
      <c r="E3" s="70"/>
    </row>
    <row r="4">
      <c r="A4" s="76" t="s">
        <v>91</v>
      </c>
      <c r="B4" s="75">
        <f>'Dílčí výpočet I. Ambulantní péč'!B5</f>
        <v>0.289</v>
      </c>
      <c r="C4" s="78" t="s">
        <v>90</v>
      </c>
      <c r="D4" s="70"/>
      <c r="E4" s="70"/>
    </row>
    <row r="5">
      <c r="A5" s="81" t="s">
        <v>92</v>
      </c>
      <c r="B5" s="168">
        <f>B3-B4</f>
        <v>0.356</v>
      </c>
      <c r="C5" s="74"/>
      <c r="D5" s="70"/>
      <c r="E5" s="70"/>
    </row>
    <row r="6">
      <c r="A6" s="76" t="s">
        <v>35</v>
      </c>
      <c r="B6" s="75">
        <f>'Dílčí výpočet I. Ambulantní péč'!B7</f>
        <v>0.1</v>
      </c>
      <c r="C6" s="78" t="s">
        <v>36</v>
      </c>
      <c r="D6" s="70"/>
      <c r="E6" s="70"/>
    </row>
    <row r="7">
      <c r="A7" s="83" t="s">
        <v>33</v>
      </c>
      <c r="B7" s="117">
        <f>'Dílčí výpočet I. Ambulantní péč'!B8</f>
        <v>120996</v>
      </c>
      <c r="C7" s="84" t="s">
        <v>34</v>
      </c>
      <c r="D7" s="70"/>
      <c r="E7" s="70"/>
    </row>
    <row r="8">
      <c r="A8" s="131"/>
      <c r="B8" s="130" t="s">
        <v>93</v>
      </c>
      <c r="C8" s="131" t="s">
        <v>197</v>
      </c>
      <c r="D8" s="131" t="s">
        <v>31</v>
      </c>
      <c r="E8" s="132" t="s">
        <v>32</v>
      </c>
    </row>
    <row r="9">
      <c r="A9" s="74" t="s">
        <v>265</v>
      </c>
      <c r="B9" s="74">
        <f>B7*B6</f>
        <v>12099.6</v>
      </c>
      <c r="C9" s="74" t="s">
        <v>38</v>
      </c>
      <c r="D9" s="169" t="s">
        <v>266</v>
      </c>
      <c r="E9" s="170"/>
    </row>
    <row r="10">
      <c r="A10" s="74" t="s">
        <v>267</v>
      </c>
      <c r="B10" s="74">
        <v>43412.0</v>
      </c>
      <c r="C10" s="74" t="s">
        <v>46</v>
      </c>
      <c r="D10" s="70"/>
      <c r="E10" s="78" t="s">
        <v>268</v>
      </c>
    </row>
    <row r="11">
      <c r="A11" s="171" t="s">
        <v>269</v>
      </c>
      <c r="B11" s="77">
        <v>0.338</v>
      </c>
      <c r="C11" s="70"/>
      <c r="D11" s="171"/>
      <c r="E11" s="74"/>
    </row>
    <row r="12">
      <c r="A12" s="74" t="s">
        <v>66</v>
      </c>
      <c r="B12" s="117">
        <f>(1+B11)*B10</f>
        <v>58085.256</v>
      </c>
      <c r="C12" s="74" t="s">
        <v>46</v>
      </c>
      <c r="D12" s="171"/>
      <c r="E12" s="74"/>
    </row>
    <row r="13">
      <c r="A13" s="171" t="s">
        <v>270</v>
      </c>
      <c r="B13" s="77">
        <v>0.734</v>
      </c>
      <c r="C13" s="70"/>
      <c r="D13" s="171" t="s">
        <v>271</v>
      </c>
      <c r="E13" s="23" t="s">
        <v>272</v>
      </c>
    </row>
    <row r="14">
      <c r="A14" s="171" t="s">
        <v>273</v>
      </c>
      <c r="B14" s="172">
        <v>0.69</v>
      </c>
      <c r="C14" s="70"/>
      <c r="D14" s="171" t="s">
        <v>274</v>
      </c>
      <c r="E14" s="78" t="s">
        <v>275</v>
      </c>
    </row>
    <row r="15">
      <c r="A15" s="171" t="s">
        <v>276</v>
      </c>
      <c r="B15" s="172">
        <f>(B13+B14)/2</f>
        <v>0.712</v>
      </c>
      <c r="C15" s="70"/>
      <c r="D15" s="171" t="s">
        <v>277</v>
      </c>
      <c r="E15" s="74"/>
    </row>
    <row r="16">
      <c r="A16" s="171" t="s">
        <v>278</v>
      </c>
      <c r="B16" s="173">
        <f>B12*B15</f>
        <v>41356.70227</v>
      </c>
      <c r="C16" s="74" t="s">
        <v>46</v>
      </c>
      <c r="D16" s="74" t="s">
        <v>279</v>
      </c>
      <c r="E16" s="70"/>
    </row>
    <row r="17">
      <c r="A17" s="74" t="s">
        <v>280</v>
      </c>
      <c r="B17" s="173">
        <f>(B12-B16)*12</f>
        <v>200742.6447</v>
      </c>
      <c r="C17" s="74" t="s">
        <v>46</v>
      </c>
      <c r="D17" s="74" t="s">
        <v>281</v>
      </c>
      <c r="E17" s="70"/>
    </row>
    <row r="18">
      <c r="A18" s="174" t="s">
        <v>282</v>
      </c>
      <c r="B18" s="175">
        <f>1/(1+B2)</f>
        <v>0.9615384615</v>
      </c>
      <c r="C18" s="128"/>
      <c r="D18" s="176" t="s">
        <v>283</v>
      </c>
      <c r="E18" s="128"/>
      <c r="F18" s="24"/>
      <c r="G18" s="24"/>
      <c r="H18" s="24"/>
      <c r="I18" s="24"/>
      <c r="J18" s="24"/>
      <c r="K18" s="24"/>
      <c r="L18" s="24"/>
      <c r="M18" s="24"/>
      <c r="N18" s="24"/>
      <c r="O18" s="24"/>
      <c r="P18" s="24"/>
      <c r="Q18" s="24"/>
      <c r="R18" s="24"/>
      <c r="S18" s="24"/>
      <c r="T18" s="24"/>
      <c r="U18" s="24"/>
      <c r="V18" s="24"/>
      <c r="W18" s="24"/>
      <c r="X18" s="24"/>
      <c r="Y18" s="24"/>
      <c r="Z18" s="24"/>
      <c r="AA18" s="24"/>
    </row>
    <row r="19">
      <c r="A19" s="171" t="s">
        <v>284</v>
      </c>
      <c r="B19" s="74">
        <v>1.01</v>
      </c>
      <c r="C19" s="70"/>
      <c r="D19" s="74" t="s">
        <v>285</v>
      </c>
      <c r="E19" s="70"/>
    </row>
    <row r="20">
      <c r="A20" s="74" t="s">
        <v>286</v>
      </c>
      <c r="B20" s="70"/>
      <c r="C20" s="70"/>
      <c r="D20" s="171" t="s">
        <v>287</v>
      </c>
      <c r="E20" s="70"/>
    </row>
    <row r="21" hidden="1">
      <c r="A21" s="74">
        <v>20.0</v>
      </c>
      <c r="B21" s="173">
        <f>B17</f>
        <v>200742.6447</v>
      </c>
      <c r="C21" s="70"/>
      <c r="D21" s="70"/>
      <c r="E21" s="70"/>
    </row>
    <row r="22" hidden="1">
      <c r="A22" s="74">
        <v>21.0</v>
      </c>
      <c r="B22" s="70">
        <f t="shared" ref="B22:B61" si="1">B21*$B$18*$B$19</f>
        <v>194951.9915</v>
      </c>
      <c r="C22" s="70"/>
      <c r="D22" s="70"/>
      <c r="E22" s="70"/>
    </row>
    <row r="23" hidden="1">
      <c r="A23" s="74">
        <v>22.0</v>
      </c>
      <c r="B23" s="70">
        <f t="shared" si="1"/>
        <v>189328.3764</v>
      </c>
      <c r="C23" s="70"/>
      <c r="D23" s="70"/>
      <c r="E23" s="70"/>
    </row>
    <row r="24" hidden="1">
      <c r="A24" s="74">
        <v>23.0</v>
      </c>
      <c r="B24" s="70">
        <f t="shared" si="1"/>
        <v>183866.9809</v>
      </c>
      <c r="C24" s="70"/>
      <c r="D24" s="70"/>
      <c r="E24" s="70"/>
    </row>
    <row r="25" hidden="1">
      <c r="A25" s="74">
        <v>24.0</v>
      </c>
      <c r="B25" s="70">
        <f t="shared" si="1"/>
        <v>178563.1257</v>
      </c>
      <c r="C25" s="70"/>
      <c r="D25" s="70"/>
      <c r="E25" s="70"/>
    </row>
    <row r="26" hidden="1">
      <c r="A26" s="74">
        <v>25.0</v>
      </c>
      <c r="B26" s="70">
        <f t="shared" si="1"/>
        <v>173412.2663</v>
      </c>
      <c r="C26" s="70"/>
      <c r="D26" s="70"/>
      <c r="E26" s="70"/>
    </row>
    <row r="27" hidden="1">
      <c r="A27" s="74">
        <v>26.0</v>
      </c>
      <c r="B27" s="70">
        <f t="shared" si="1"/>
        <v>168409.9894</v>
      </c>
      <c r="C27" s="70"/>
      <c r="D27" s="70"/>
      <c r="E27" s="70"/>
    </row>
    <row r="28" hidden="1">
      <c r="A28" s="74">
        <v>27.0</v>
      </c>
      <c r="B28" s="70">
        <f t="shared" si="1"/>
        <v>163552.0089</v>
      </c>
      <c r="C28" s="70"/>
      <c r="D28" s="70"/>
      <c r="E28" s="70"/>
    </row>
    <row r="29" hidden="1">
      <c r="A29" s="74">
        <v>28.0</v>
      </c>
      <c r="B29" s="70">
        <f t="shared" si="1"/>
        <v>158834.1625</v>
      </c>
      <c r="C29" s="70"/>
      <c r="D29" s="70"/>
      <c r="E29" s="70"/>
    </row>
    <row r="30" hidden="1">
      <c r="A30" s="74">
        <v>29.0</v>
      </c>
      <c r="B30" s="70">
        <f t="shared" si="1"/>
        <v>154252.4078</v>
      </c>
      <c r="C30" s="70"/>
      <c r="D30" s="70"/>
      <c r="E30" s="70"/>
    </row>
    <row r="31" hidden="1">
      <c r="A31" s="74">
        <v>30.0</v>
      </c>
      <c r="B31" s="70">
        <f t="shared" si="1"/>
        <v>149802.8191</v>
      </c>
      <c r="C31" s="70"/>
      <c r="D31" s="70"/>
      <c r="E31" s="70"/>
    </row>
    <row r="32" hidden="1">
      <c r="A32" s="74">
        <v>31.0</v>
      </c>
      <c r="B32" s="70">
        <f t="shared" si="1"/>
        <v>145481.584</v>
      </c>
      <c r="C32" s="70"/>
      <c r="D32" s="70"/>
      <c r="E32" s="70"/>
    </row>
    <row r="33" hidden="1">
      <c r="A33" s="74">
        <v>32.0</v>
      </c>
      <c r="B33" s="70">
        <f t="shared" si="1"/>
        <v>141284.9998</v>
      </c>
      <c r="C33" s="70"/>
      <c r="D33" s="70"/>
      <c r="E33" s="70"/>
    </row>
    <row r="34" hidden="1">
      <c r="A34" s="74">
        <v>33.0</v>
      </c>
      <c r="B34" s="70">
        <f t="shared" si="1"/>
        <v>137209.471</v>
      </c>
      <c r="C34" s="70"/>
      <c r="D34" s="70"/>
      <c r="E34" s="70"/>
    </row>
    <row r="35" hidden="1">
      <c r="A35" s="74">
        <v>34.0</v>
      </c>
      <c r="B35" s="70">
        <f t="shared" si="1"/>
        <v>133251.5055</v>
      </c>
      <c r="C35" s="70"/>
      <c r="D35" s="70"/>
      <c r="E35" s="70"/>
    </row>
    <row r="36" hidden="1">
      <c r="A36" s="74">
        <v>35.0</v>
      </c>
      <c r="B36" s="70">
        <f t="shared" si="1"/>
        <v>129407.712</v>
      </c>
      <c r="C36" s="70"/>
      <c r="D36" s="70"/>
      <c r="E36" s="70"/>
    </row>
    <row r="37" hidden="1">
      <c r="A37" s="74">
        <v>36.0</v>
      </c>
      <c r="B37" s="70">
        <f t="shared" si="1"/>
        <v>125674.7973</v>
      </c>
      <c r="C37" s="70"/>
      <c r="D37" s="70"/>
      <c r="E37" s="70"/>
    </row>
    <row r="38" hidden="1">
      <c r="A38" s="74">
        <v>37.0</v>
      </c>
      <c r="B38" s="70">
        <f t="shared" si="1"/>
        <v>122049.5627</v>
      </c>
      <c r="C38" s="70"/>
      <c r="D38" s="70"/>
      <c r="E38" s="70"/>
    </row>
    <row r="39" hidden="1">
      <c r="A39" s="74">
        <v>38.0</v>
      </c>
      <c r="B39" s="70">
        <f t="shared" si="1"/>
        <v>118528.9023</v>
      </c>
      <c r="C39" s="70"/>
      <c r="D39" s="70"/>
      <c r="E39" s="70"/>
    </row>
    <row r="40" hidden="1">
      <c r="A40" s="74">
        <v>39.0</v>
      </c>
      <c r="B40" s="70">
        <f t="shared" si="1"/>
        <v>115109.7993</v>
      </c>
      <c r="C40" s="70"/>
      <c r="D40" s="70"/>
      <c r="E40" s="70"/>
    </row>
    <row r="41" hidden="1">
      <c r="A41" s="74">
        <v>40.0</v>
      </c>
      <c r="B41" s="70">
        <f t="shared" si="1"/>
        <v>111789.3243</v>
      </c>
      <c r="C41" s="70"/>
      <c r="D41" s="70"/>
      <c r="E41" s="70"/>
    </row>
    <row r="42" hidden="1">
      <c r="A42" s="74">
        <v>41.0</v>
      </c>
      <c r="B42" s="70">
        <f t="shared" si="1"/>
        <v>108564.6323</v>
      </c>
      <c r="C42" s="70"/>
      <c r="D42" s="70"/>
      <c r="E42" s="70"/>
    </row>
    <row r="43" hidden="1">
      <c r="A43" s="74">
        <v>42.0</v>
      </c>
      <c r="B43" s="70">
        <f t="shared" si="1"/>
        <v>105432.9602</v>
      </c>
      <c r="C43" s="70"/>
      <c r="D43" s="70"/>
      <c r="E43" s="70"/>
    </row>
    <row r="44" hidden="1">
      <c r="A44" s="74">
        <v>43.0</v>
      </c>
      <c r="B44" s="70">
        <f t="shared" si="1"/>
        <v>102391.6248</v>
      </c>
      <c r="C44" s="70"/>
      <c r="D44" s="70"/>
      <c r="E44" s="70"/>
    </row>
    <row r="45" hidden="1">
      <c r="A45" s="74">
        <v>44.0</v>
      </c>
      <c r="B45" s="70">
        <f t="shared" si="1"/>
        <v>99438.02025</v>
      </c>
      <c r="C45" s="70"/>
      <c r="D45" s="70"/>
      <c r="E45" s="70"/>
    </row>
    <row r="46" hidden="1">
      <c r="A46" s="74">
        <v>45.0</v>
      </c>
      <c r="B46" s="70">
        <f t="shared" si="1"/>
        <v>96569.61582</v>
      </c>
      <c r="C46" s="70"/>
      <c r="D46" s="70"/>
      <c r="E46" s="70"/>
    </row>
    <row r="47" hidden="1">
      <c r="A47" s="74">
        <v>46.0</v>
      </c>
      <c r="B47" s="70">
        <f t="shared" si="1"/>
        <v>93783.95383</v>
      </c>
      <c r="C47" s="70"/>
      <c r="D47" s="70"/>
      <c r="E47" s="70"/>
    </row>
    <row r="48" hidden="1">
      <c r="A48" s="74">
        <v>47.0</v>
      </c>
      <c r="B48" s="70">
        <f t="shared" si="1"/>
        <v>91078.64747</v>
      </c>
      <c r="C48" s="70"/>
      <c r="D48" s="70"/>
      <c r="E48" s="70"/>
    </row>
    <row r="49" hidden="1">
      <c r="A49" s="74">
        <v>48.0</v>
      </c>
      <c r="B49" s="70">
        <f t="shared" si="1"/>
        <v>88451.37879</v>
      </c>
      <c r="C49" s="70"/>
      <c r="D49" s="70"/>
      <c r="E49" s="70"/>
    </row>
    <row r="50" hidden="1">
      <c r="A50" s="74">
        <v>49.0</v>
      </c>
      <c r="B50" s="70">
        <f t="shared" si="1"/>
        <v>85899.89671</v>
      </c>
      <c r="C50" s="70"/>
      <c r="D50" s="70"/>
      <c r="E50" s="70"/>
    </row>
    <row r="51" hidden="1">
      <c r="A51" s="74">
        <v>50.0</v>
      </c>
      <c r="B51" s="70">
        <f t="shared" si="1"/>
        <v>83422.01507</v>
      </c>
      <c r="C51" s="70"/>
      <c r="D51" s="70"/>
      <c r="E51" s="70"/>
    </row>
    <row r="52" hidden="1">
      <c r="A52" s="74">
        <v>51.0</v>
      </c>
      <c r="B52" s="70">
        <f t="shared" si="1"/>
        <v>81015.61079</v>
      </c>
      <c r="C52" s="70"/>
      <c r="D52" s="70"/>
      <c r="E52" s="70"/>
    </row>
    <row r="53" hidden="1">
      <c r="A53" s="74">
        <v>52.0</v>
      </c>
      <c r="B53" s="70">
        <f t="shared" si="1"/>
        <v>78678.62202</v>
      </c>
      <c r="C53" s="70"/>
      <c r="D53" s="70"/>
      <c r="E53" s="70"/>
    </row>
    <row r="54" hidden="1">
      <c r="A54" s="74">
        <v>53.0</v>
      </c>
      <c r="B54" s="70">
        <f t="shared" si="1"/>
        <v>76409.04638</v>
      </c>
      <c r="C54" s="70"/>
      <c r="D54" s="70"/>
      <c r="E54" s="70"/>
    </row>
    <row r="55" hidden="1">
      <c r="A55" s="74">
        <v>54.0</v>
      </c>
      <c r="B55" s="70">
        <f t="shared" si="1"/>
        <v>74204.93928</v>
      </c>
      <c r="C55" s="70"/>
      <c r="D55" s="70"/>
      <c r="E55" s="70"/>
    </row>
    <row r="56" hidden="1">
      <c r="A56" s="74">
        <v>55.0</v>
      </c>
      <c r="B56" s="70">
        <f t="shared" si="1"/>
        <v>72064.41218</v>
      </c>
      <c r="C56" s="70"/>
      <c r="D56" s="70"/>
      <c r="E56" s="70"/>
    </row>
    <row r="57" hidden="1">
      <c r="A57" s="74">
        <v>56.0</v>
      </c>
      <c r="B57" s="70">
        <f t="shared" si="1"/>
        <v>69985.63106</v>
      </c>
      <c r="C57" s="70"/>
      <c r="D57" s="70"/>
      <c r="E57" s="70"/>
    </row>
    <row r="58" hidden="1">
      <c r="A58" s="74">
        <v>57.0</v>
      </c>
      <c r="B58" s="70">
        <f t="shared" si="1"/>
        <v>67966.81478</v>
      </c>
      <c r="C58" s="70"/>
      <c r="D58" s="70"/>
      <c r="E58" s="70"/>
    </row>
    <row r="59" hidden="1">
      <c r="A59" s="74">
        <v>58.0</v>
      </c>
      <c r="B59" s="70">
        <f t="shared" si="1"/>
        <v>66006.23359</v>
      </c>
      <c r="C59" s="70"/>
      <c r="D59" s="70"/>
      <c r="E59" s="70"/>
    </row>
    <row r="60" hidden="1">
      <c r="A60" s="74">
        <v>59.0</v>
      </c>
      <c r="B60" s="70">
        <f t="shared" si="1"/>
        <v>64102.20762</v>
      </c>
      <c r="C60" s="70"/>
      <c r="D60" s="70"/>
      <c r="E60" s="70"/>
    </row>
    <row r="61" hidden="1">
      <c r="A61" s="74">
        <v>60.0</v>
      </c>
      <c r="B61" s="70">
        <f t="shared" si="1"/>
        <v>62253.10547</v>
      </c>
      <c r="C61" s="70"/>
      <c r="D61" s="70"/>
      <c r="E61" s="70"/>
    </row>
    <row r="62">
      <c r="A62" s="74" t="s">
        <v>288</v>
      </c>
      <c r="B62" s="173">
        <f>SUM(B21:B61)</f>
        <v>4863223.8</v>
      </c>
      <c r="C62" s="74" t="s">
        <v>46</v>
      </c>
      <c r="D62" s="74" t="s">
        <v>289</v>
      </c>
      <c r="E62" s="70"/>
    </row>
    <row r="63">
      <c r="A63" s="177" t="s">
        <v>290</v>
      </c>
      <c r="B63" s="178">
        <f>B62*B9/1000000</f>
        <v>58843.06269</v>
      </c>
      <c r="C63" s="177" t="s">
        <v>49</v>
      </c>
      <c r="D63" s="179"/>
      <c r="E63" s="179"/>
    </row>
    <row r="68">
      <c r="B68" s="119"/>
    </row>
    <row r="69">
      <c r="B69" s="119"/>
    </row>
    <row r="70">
      <c r="B70" s="119"/>
    </row>
  </sheetData>
  <mergeCells count="1">
    <mergeCell ref="A1:C1"/>
  </mergeCells>
  <hyperlinks>
    <hyperlink r:id="rId2" ref="C3"/>
    <hyperlink r:id="rId3" ref="C4"/>
    <hyperlink r:id="rId4" ref="C6"/>
    <hyperlink r:id="rId5" ref="C7"/>
    <hyperlink r:id="rId6" ref="E10"/>
    <hyperlink r:id="rId7" ref="E13"/>
    <hyperlink r:id="rId8" ref="E14"/>
  </hyperlinks>
  <drawing r:id="rId9"/>
  <legacyDrawing r:id="rId1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39.25"/>
  </cols>
  <sheetData>
    <row r="1">
      <c r="A1" s="180" t="s">
        <v>291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c r="A3" s="181" t="s">
        <v>292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24"/>
      <c r="AG3" s="24"/>
    </row>
    <row r="4">
      <c r="A4" s="30"/>
      <c r="B4" s="182">
        <v>1993.0</v>
      </c>
      <c r="C4" s="182">
        <v>1994.0</v>
      </c>
      <c r="D4" s="182">
        <v>1995.0</v>
      </c>
      <c r="E4" s="182">
        <v>1996.0</v>
      </c>
      <c r="F4" s="182">
        <v>1997.0</v>
      </c>
      <c r="G4" s="182">
        <v>1998.0</v>
      </c>
      <c r="H4" s="182">
        <v>1999.0</v>
      </c>
      <c r="I4" s="182">
        <v>2000.0</v>
      </c>
      <c r="J4" s="182">
        <v>2001.0</v>
      </c>
      <c r="K4" s="182">
        <v>2002.0</v>
      </c>
      <c r="L4" s="182">
        <v>2003.0</v>
      </c>
      <c r="M4" s="182">
        <v>2004.0</v>
      </c>
      <c r="N4" s="182">
        <v>2005.0</v>
      </c>
      <c r="O4" s="182">
        <v>2006.0</v>
      </c>
      <c r="P4" s="182">
        <v>2007.0</v>
      </c>
      <c r="Q4" s="182">
        <v>2008.0</v>
      </c>
      <c r="R4" s="182">
        <v>2009.0</v>
      </c>
      <c r="S4" s="182">
        <v>2010.0</v>
      </c>
      <c r="T4" s="182">
        <v>2011.0</v>
      </c>
      <c r="U4" s="182">
        <v>2012.0</v>
      </c>
      <c r="V4" s="182">
        <v>2013.0</v>
      </c>
      <c r="W4" s="182">
        <v>2014.0</v>
      </c>
      <c r="X4" s="182">
        <v>2015.0</v>
      </c>
      <c r="Y4" s="182">
        <v>2016.0</v>
      </c>
      <c r="Z4" s="182">
        <v>2017.0</v>
      </c>
      <c r="AA4" s="182">
        <v>2018.0</v>
      </c>
      <c r="AB4" s="182">
        <v>2019.0</v>
      </c>
      <c r="AC4" s="182">
        <v>2020.0</v>
      </c>
      <c r="AD4" s="182">
        <v>2021.0</v>
      </c>
      <c r="AE4" s="182">
        <v>2022.0</v>
      </c>
      <c r="AF4" s="24"/>
      <c r="AG4" s="24"/>
    </row>
    <row r="5">
      <c r="A5" s="180" t="s">
        <v>293</v>
      </c>
      <c r="B5" s="183"/>
      <c r="C5" s="183"/>
      <c r="D5" s="183"/>
      <c r="E5" s="183"/>
      <c r="F5" s="183"/>
      <c r="G5" s="183"/>
      <c r="H5" s="183"/>
      <c r="I5" s="183"/>
      <c r="J5" s="183"/>
      <c r="K5" s="183"/>
      <c r="L5" s="183"/>
      <c r="M5" s="183"/>
      <c r="N5" s="183"/>
      <c r="O5" s="183"/>
      <c r="P5" s="183"/>
      <c r="Q5" s="183"/>
      <c r="R5" s="183"/>
      <c r="S5" s="183"/>
      <c r="T5" s="183"/>
      <c r="U5" s="183"/>
      <c r="V5" s="183"/>
      <c r="W5" s="183"/>
      <c r="X5" s="183"/>
      <c r="Y5" s="183"/>
      <c r="Z5" s="184">
        <v>2236.0</v>
      </c>
      <c r="AA5" s="185"/>
      <c r="AB5" s="185">
        <f>'Pomocná data III. Referenční ho'!B17*1000000</f>
        <v>91954000</v>
      </c>
      <c r="AC5" s="183"/>
      <c r="AD5" s="183"/>
      <c r="AE5" s="183"/>
      <c r="AF5" s="24"/>
      <c r="AG5" s="24"/>
    </row>
    <row r="6">
      <c r="A6" s="180" t="s">
        <v>294</v>
      </c>
      <c r="B6" s="24"/>
      <c r="C6" s="24"/>
      <c r="D6" s="24"/>
      <c r="E6" s="24"/>
      <c r="F6" s="24"/>
      <c r="G6" s="24"/>
      <c r="H6" s="183"/>
      <c r="I6" s="183"/>
      <c r="J6" s="183"/>
      <c r="K6" s="183"/>
      <c r="L6" s="183"/>
      <c r="M6" s="183"/>
      <c r="N6" s="183"/>
      <c r="O6" s="183"/>
      <c r="P6" s="183"/>
      <c r="Q6" s="183"/>
      <c r="R6" s="183"/>
      <c r="S6" s="183"/>
      <c r="T6" s="183"/>
      <c r="U6" s="183"/>
      <c r="V6" s="183"/>
      <c r="W6" s="183"/>
      <c r="X6" s="183"/>
      <c r="Y6" s="186"/>
      <c r="Z6" s="183"/>
      <c r="AA6" s="183"/>
      <c r="AB6" s="183"/>
      <c r="AC6" s="183"/>
      <c r="AD6" s="183"/>
      <c r="AE6" s="183"/>
      <c r="AF6" s="24"/>
      <c r="AG6" s="24"/>
    </row>
    <row r="7">
      <c r="A7" s="180" t="s">
        <v>295</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24"/>
      <c r="AG7" s="24"/>
    </row>
    <row r="8">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c r="A9" s="181" t="s">
        <v>296</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24"/>
      <c r="AG9" s="24"/>
    </row>
    <row r="10">
      <c r="A10" s="30"/>
      <c r="B10" s="182">
        <v>1993.0</v>
      </c>
      <c r="C10" s="182">
        <v>1994.0</v>
      </c>
      <c r="D10" s="182">
        <v>1995.0</v>
      </c>
      <c r="E10" s="182">
        <v>1996.0</v>
      </c>
      <c r="F10" s="182">
        <v>1997.0</v>
      </c>
      <c r="G10" s="182">
        <v>1998.0</v>
      </c>
      <c r="H10" s="182">
        <v>1999.0</v>
      </c>
      <c r="I10" s="182">
        <v>2000.0</v>
      </c>
      <c r="J10" s="182">
        <v>2001.0</v>
      </c>
      <c r="K10" s="182">
        <v>2002.0</v>
      </c>
      <c r="L10" s="182">
        <v>2003.0</v>
      </c>
      <c r="M10" s="182">
        <v>2004.0</v>
      </c>
      <c r="N10" s="182">
        <v>2005.0</v>
      </c>
      <c r="O10" s="182">
        <v>2006.0</v>
      </c>
      <c r="P10" s="182">
        <v>2007.0</v>
      </c>
      <c r="Q10" s="182">
        <v>2008.0</v>
      </c>
      <c r="R10" s="182">
        <v>2009.0</v>
      </c>
      <c r="S10" s="182">
        <v>2010.0</v>
      </c>
      <c r="T10" s="182">
        <v>2011.0</v>
      </c>
      <c r="U10" s="182">
        <v>2012.0</v>
      </c>
      <c r="V10" s="182">
        <v>2013.0</v>
      </c>
      <c r="W10" s="182">
        <v>2014.0</v>
      </c>
      <c r="X10" s="182">
        <v>2015.0</v>
      </c>
      <c r="Y10" s="182">
        <v>2016.0</v>
      </c>
      <c r="Z10" s="182">
        <v>2017.0</v>
      </c>
      <c r="AA10" s="182">
        <v>2018.0</v>
      </c>
      <c r="AB10" s="182">
        <v>2019.0</v>
      </c>
      <c r="AC10" s="182">
        <v>2020.0</v>
      </c>
      <c r="AD10" s="182">
        <v>2021.0</v>
      </c>
      <c r="AE10" s="182">
        <v>2022.0</v>
      </c>
      <c r="AF10" s="24"/>
      <c r="AG10" s="24"/>
    </row>
    <row r="11">
      <c r="A11" s="180" t="s">
        <v>297</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24"/>
      <c r="AG11" s="24"/>
    </row>
    <row r="12">
      <c r="A12" s="180" t="s">
        <v>298</v>
      </c>
      <c r="B12" s="188">
        <f t="shared" ref="B12:AE12" si="1">B5*B42</f>
        <v>0</v>
      </c>
      <c r="C12" s="188">
        <f t="shared" si="1"/>
        <v>0</v>
      </c>
      <c r="D12" s="188">
        <f t="shared" si="1"/>
        <v>0</v>
      </c>
      <c r="E12" s="188">
        <f t="shared" si="1"/>
        <v>0</v>
      </c>
      <c r="F12" s="188">
        <f t="shared" si="1"/>
        <v>0</v>
      </c>
      <c r="G12" s="188">
        <f t="shared" si="1"/>
        <v>0</v>
      </c>
      <c r="H12" s="188">
        <f t="shared" si="1"/>
        <v>0</v>
      </c>
      <c r="I12" s="188">
        <f t="shared" si="1"/>
        <v>0</v>
      </c>
      <c r="J12" s="188">
        <f t="shared" si="1"/>
        <v>0</v>
      </c>
      <c r="K12" s="188">
        <f t="shared" si="1"/>
        <v>0</v>
      </c>
      <c r="L12" s="188">
        <f t="shared" si="1"/>
        <v>0</v>
      </c>
      <c r="M12" s="188">
        <f t="shared" si="1"/>
        <v>0</v>
      </c>
      <c r="N12" s="188">
        <f t="shared" si="1"/>
        <v>0</v>
      </c>
      <c r="O12" s="188">
        <f t="shared" si="1"/>
        <v>0</v>
      </c>
      <c r="P12" s="188">
        <f t="shared" si="1"/>
        <v>0</v>
      </c>
      <c r="Q12" s="188">
        <f t="shared" si="1"/>
        <v>0</v>
      </c>
      <c r="R12" s="188">
        <f t="shared" si="1"/>
        <v>0</v>
      </c>
      <c r="S12" s="188">
        <f t="shared" si="1"/>
        <v>0</v>
      </c>
      <c r="T12" s="188">
        <f t="shared" si="1"/>
        <v>0</v>
      </c>
      <c r="U12" s="188">
        <f t="shared" si="1"/>
        <v>0</v>
      </c>
      <c r="V12" s="188">
        <f t="shared" si="1"/>
        <v>0</v>
      </c>
      <c r="W12" s="188">
        <f t="shared" si="1"/>
        <v>0</v>
      </c>
      <c r="X12" s="188">
        <f t="shared" si="1"/>
        <v>0</v>
      </c>
      <c r="Y12" s="188">
        <f t="shared" si="1"/>
        <v>0</v>
      </c>
      <c r="Z12" s="188">
        <f t="shared" si="1"/>
        <v>2864.265106</v>
      </c>
      <c r="AA12" s="188">
        <f t="shared" si="1"/>
        <v>0</v>
      </c>
      <c r="AB12" s="188">
        <f t="shared" si="1"/>
        <v>113505988.8</v>
      </c>
      <c r="AC12" s="188">
        <f t="shared" si="1"/>
        <v>0</v>
      </c>
      <c r="AD12" s="188">
        <f t="shared" si="1"/>
        <v>0</v>
      </c>
      <c r="AE12" s="188">
        <f t="shared" si="1"/>
        <v>0</v>
      </c>
      <c r="AF12" s="24"/>
      <c r="AG12" s="24"/>
    </row>
    <row r="13">
      <c r="A13" s="180" t="s">
        <v>299</v>
      </c>
      <c r="B13" s="189" t="s">
        <v>300</v>
      </c>
      <c r="C13" s="189" t="s">
        <v>300</v>
      </c>
      <c r="D13" s="189" t="s">
        <v>300</v>
      </c>
      <c r="E13" s="189" t="s">
        <v>300</v>
      </c>
      <c r="F13" s="189" t="s">
        <v>300</v>
      </c>
      <c r="G13" s="189" t="s">
        <v>300</v>
      </c>
      <c r="H13" s="188">
        <f t="shared" ref="H13:AE13" si="2">H6*H37*H42</f>
        <v>0</v>
      </c>
      <c r="I13" s="188">
        <f t="shared" si="2"/>
        <v>0</v>
      </c>
      <c r="J13" s="188">
        <f t="shared" si="2"/>
        <v>0</v>
      </c>
      <c r="K13" s="188">
        <f t="shared" si="2"/>
        <v>0</v>
      </c>
      <c r="L13" s="188">
        <f t="shared" si="2"/>
        <v>0</v>
      </c>
      <c r="M13" s="188">
        <f t="shared" si="2"/>
        <v>0</v>
      </c>
      <c r="N13" s="188">
        <f t="shared" si="2"/>
        <v>0</v>
      </c>
      <c r="O13" s="188">
        <f t="shared" si="2"/>
        <v>0</v>
      </c>
      <c r="P13" s="188">
        <f t="shared" si="2"/>
        <v>0</v>
      </c>
      <c r="Q13" s="188">
        <f t="shared" si="2"/>
        <v>0</v>
      </c>
      <c r="R13" s="188">
        <f t="shared" si="2"/>
        <v>0</v>
      </c>
      <c r="S13" s="188">
        <f t="shared" si="2"/>
        <v>0</v>
      </c>
      <c r="T13" s="188">
        <f t="shared" si="2"/>
        <v>0</v>
      </c>
      <c r="U13" s="188">
        <f t="shared" si="2"/>
        <v>0</v>
      </c>
      <c r="V13" s="188">
        <f t="shared" si="2"/>
        <v>0</v>
      </c>
      <c r="W13" s="188">
        <f t="shared" si="2"/>
        <v>0</v>
      </c>
      <c r="X13" s="188">
        <f t="shared" si="2"/>
        <v>0</v>
      </c>
      <c r="Y13" s="188">
        <f t="shared" si="2"/>
        <v>0</v>
      </c>
      <c r="Z13" s="188">
        <f t="shared" si="2"/>
        <v>0</v>
      </c>
      <c r="AA13" s="188">
        <f t="shared" si="2"/>
        <v>0</v>
      </c>
      <c r="AB13" s="188">
        <f t="shared" si="2"/>
        <v>0</v>
      </c>
      <c r="AC13" s="188">
        <f t="shared" si="2"/>
        <v>0</v>
      </c>
      <c r="AD13" s="188">
        <f t="shared" si="2"/>
        <v>0</v>
      </c>
      <c r="AE13" s="188">
        <f t="shared" si="2"/>
        <v>0</v>
      </c>
      <c r="AF13" s="24"/>
      <c r="AG13" s="24"/>
    </row>
    <row r="14">
      <c r="A14" s="180" t="s">
        <v>301</v>
      </c>
      <c r="B14" s="190">
        <f t="shared" ref="B14:AE14" si="3">B7*B38*B42</f>
        <v>0</v>
      </c>
      <c r="C14" s="190">
        <f t="shared" si="3"/>
        <v>0</v>
      </c>
      <c r="D14" s="190">
        <f t="shared" si="3"/>
        <v>0</v>
      </c>
      <c r="E14" s="190">
        <f t="shared" si="3"/>
        <v>0</v>
      </c>
      <c r="F14" s="190">
        <f t="shared" si="3"/>
        <v>0</v>
      </c>
      <c r="G14" s="190">
        <f t="shared" si="3"/>
        <v>0</v>
      </c>
      <c r="H14" s="190">
        <f t="shared" si="3"/>
        <v>0</v>
      </c>
      <c r="I14" s="190">
        <f t="shared" si="3"/>
        <v>0</v>
      </c>
      <c r="J14" s="190">
        <f t="shared" si="3"/>
        <v>0</v>
      </c>
      <c r="K14" s="190">
        <f t="shared" si="3"/>
        <v>0</v>
      </c>
      <c r="L14" s="190">
        <f t="shared" si="3"/>
        <v>0</v>
      </c>
      <c r="M14" s="190">
        <f t="shared" si="3"/>
        <v>0</v>
      </c>
      <c r="N14" s="190">
        <f t="shared" si="3"/>
        <v>0</v>
      </c>
      <c r="O14" s="190">
        <f t="shared" si="3"/>
        <v>0</v>
      </c>
      <c r="P14" s="190">
        <f t="shared" si="3"/>
        <v>0</v>
      </c>
      <c r="Q14" s="190">
        <f t="shared" si="3"/>
        <v>0</v>
      </c>
      <c r="R14" s="190">
        <f t="shared" si="3"/>
        <v>0</v>
      </c>
      <c r="S14" s="190">
        <f t="shared" si="3"/>
        <v>0</v>
      </c>
      <c r="T14" s="190">
        <f t="shared" si="3"/>
        <v>0</v>
      </c>
      <c r="U14" s="190">
        <f t="shared" si="3"/>
        <v>0</v>
      </c>
      <c r="V14" s="190">
        <f t="shared" si="3"/>
        <v>0</v>
      </c>
      <c r="W14" s="190">
        <f t="shared" si="3"/>
        <v>0</v>
      </c>
      <c r="X14" s="190">
        <f t="shared" si="3"/>
        <v>0</v>
      </c>
      <c r="Y14" s="190">
        <f t="shared" si="3"/>
        <v>0</v>
      </c>
      <c r="Z14" s="190">
        <f t="shared" si="3"/>
        <v>0</v>
      </c>
      <c r="AA14" s="190">
        <f t="shared" si="3"/>
        <v>0</v>
      </c>
      <c r="AB14" s="190">
        <f t="shared" si="3"/>
        <v>0</v>
      </c>
      <c r="AC14" s="190">
        <f t="shared" si="3"/>
        <v>0</v>
      </c>
      <c r="AD14" s="190">
        <f t="shared" si="3"/>
        <v>0</v>
      </c>
      <c r="AE14" s="190">
        <f t="shared" si="3"/>
        <v>0</v>
      </c>
      <c r="AF14" s="24"/>
      <c r="AG14" s="24"/>
    </row>
    <row r="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c r="A16" s="180" t="s">
        <v>302</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c r="A17" s="180" t="s">
        <v>298</v>
      </c>
      <c r="B17" s="191">
        <f t="shared" ref="B17:AE17" si="4">B12*B$46</f>
        <v>0</v>
      </c>
      <c r="C17" s="191">
        <f t="shared" si="4"/>
        <v>0</v>
      </c>
      <c r="D17" s="191">
        <f t="shared" si="4"/>
        <v>0</v>
      </c>
      <c r="E17" s="191">
        <f t="shared" si="4"/>
        <v>0</v>
      </c>
      <c r="F17" s="191">
        <f t="shared" si="4"/>
        <v>0</v>
      </c>
      <c r="G17" s="191">
        <f t="shared" si="4"/>
        <v>0</v>
      </c>
      <c r="H17" s="191">
        <f t="shared" si="4"/>
        <v>0</v>
      </c>
      <c r="I17" s="191">
        <f t="shared" si="4"/>
        <v>0</v>
      </c>
      <c r="J17" s="191">
        <f t="shared" si="4"/>
        <v>0</v>
      </c>
      <c r="K17" s="191">
        <f t="shared" si="4"/>
        <v>0</v>
      </c>
      <c r="L17" s="191">
        <f t="shared" si="4"/>
        <v>0</v>
      </c>
      <c r="M17" s="191">
        <f t="shared" si="4"/>
        <v>0</v>
      </c>
      <c r="N17" s="191">
        <f t="shared" si="4"/>
        <v>0</v>
      </c>
      <c r="O17" s="191">
        <f t="shared" si="4"/>
        <v>0</v>
      </c>
      <c r="P17" s="191">
        <f t="shared" si="4"/>
        <v>0</v>
      </c>
      <c r="Q17" s="191">
        <f t="shared" si="4"/>
        <v>0</v>
      </c>
      <c r="R17" s="191">
        <f t="shared" si="4"/>
        <v>0</v>
      </c>
      <c r="S17" s="191">
        <f t="shared" si="4"/>
        <v>0</v>
      </c>
      <c r="T17" s="191">
        <f t="shared" si="4"/>
        <v>0</v>
      </c>
      <c r="U17" s="191">
        <f t="shared" si="4"/>
        <v>0</v>
      </c>
      <c r="V17" s="191">
        <f t="shared" si="4"/>
        <v>0</v>
      </c>
      <c r="W17" s="191">
        <f t="shared" si="4"/>
        <v>0</v>
      </c>
      <c r="X17" s="191">
        <f t="shared" si="4"/>
        <v>0</v>
      </c>
      <c r="Y17" s="191">
        <f t="shared" si="4"/>
        <v>0</v>
      </c>
      <c r="Z17" s="191">
        <f t="shared" si="4"/>
        <v>3147.936629</v>
      </c>
      <c r="AA17" s="191">
        <f t="shared" si="4"/>
        <v>0</v>
      </c>
      <c r="AB17" s="191">
        <f t="shared" si="4"/>
        <v>116062255.3</v>
      </c>
      <c r="AC17" s="191">
        <f t="shared" si="4"/>
        <v>0</v>
      </c>
      <c r="AD17" s="191">
        <f t="shared" si="4"/>
        <v>0</v>
      </c>
      <c r="AE17" s="191">
        <f t="shared" si="4"/>
        <v>0</v>
      </c>
      <c r="AF17" s="187"/>
      <c r="AG17" s="187"/>
    </row>
    <row r="18">
      <c r="A18" s="180" t="s">
        <v>299</v>
      </c>
      <c r="B18" s="192" t="s">
        <v>300</v>
      </c>
      <c r="C18" s="192" t="s">
        <v>300</v>
      </c>
      <c r="D18" s="192" t="s">
        <v>300</v>
      </c>
      <c r="E18" s="192" t="s">
        <v>300</v>
      </c>
      <c r="F18" s="192" t="s">
        <v>300</v>
      </c>
      <c r="G18" s="192" t="s">
        <v>300</v>
      </c>
      <c r="H18" s="191">
        <f t="shared" ref="H18:AE18" si="5">H13*H$46</f>
        <v>0</v>
      </c>
      <c r="I18" s="191">
        <f t="shared" si="5"/>
        <v>0</v>
      </c>
      <c r="J18" s="191">
        <f t="shared" si="5"/>
        <v>0</v>
      </c>
      <c r="K18" s="191">
        <f t="shared" si="5"/>
        <v>0</v>
      </c>
      <c r="L18" s="191">
        <f t="shared" si="5"/>
        <v>0</v>
      </c>
      <c r="M18" s="191">
        <f t="shared" si="5"/>
        <v>0</v>
      </c>
      <c r="N18" s="191">
        <f t="shared" si="5"/>
        <v>0</v>
      </c>
      <c r="O18" s="191">
        <f t="shared" si="5"/>
        <v>0</v>
      </c>
      <c r="P18" s="191">
        <f t="shared" si="5"/>
        <v>0</v>
      </c>
      <c r="Q18" s="191">
        <f t="shared" si="5"/>
        <v>0</v>
      </c>
      <c r="R18" s="191">
        <f t="shared" si="5"/>
        <v>0</v>
      </c>
      <c r="S18" s="191">
        <f t="shared" si="5"/>
        <v>0</v>
      </c>
      <c r="T18" s="191">
        <f t="shared" si="5"/>
        <v>0</v>
      </c>
      <c r="U18" s="191">
        <f t="shared" si="5"/>
        <v>0</v>
      </c>
      <c r="V18" s="191">
        <f t="shared" si="5"/>
        <v>0</v>
      </c>
      <c r="W18" s="191">
        <f t="shared" si="5"/>
        <v>0</v>
      </c>
      <c r="X18" s="191">
        <f t="shared" si="5"/>
        <v>0</v>
      </c>
      <c r="Y18" s="191">
        <f t="shared" si="5"/>
        <v>0</v>
      </c>
      <c r="Z18" s="191">
        <f t="shared" si="5"/>
        <v>0</v>
      </c>
      <c r="AA18" s="191">
        <f t="shared" si="5"/>
        <v>0</v>
      </c>
      <c r="AB18" s="191">
        <f t="shared" si="5"/>
        <v>0</v>
      </c>
      <c r="AC18" s="191">
        <f t="shared" si="5"/>
        <v>0</v>
      </c>
      <c r="AD18" s="191">
        <f t="shared" si="5"/>
        <v>0</v>
      </c>
      <c r="AE18" s="191">
        <f t="shared" si="5"/>
        <v>0</v>
      </c>
      <c r="AF18" s="187"/>
      <c r="AG18" s="187"/>
    </row>
    <row r="19">
      <c r="A19" s="180" t="s">
        <v>301</v>
      </c>
      <c r="B19" s="191">
        <f t="shared" ref="B19:AE19" si="6">B14*B$46</f>
        <v>0</v>
      </c>
      <c r="C19" s="191">
        <f t="shared" si="6"/>
        <v>0</v>
      </c>
      <c r="D19" s="191">
        <f t="shared" si="6"/>
        <v>0</v>
      </c>
      <c r="E19" s="191">
        <f t="shared" si="6"/>
        <v>0</v>
      </c>
      <c r="F19" s="191">
        <f t="shared" si="6"/>
        <v>0</v>
      </c>
      <c r="G19" s="191">
        <f t="shared" si="6"/>
        <v>0</v>
      </c>
      <c r="H19" s="191">
        <f t="shared" si="6"/>
        <v>0</v>
      </c>
      <c r="I19" s="191">
        <f t="shared" si="6"/>
        <v>0</v>
      </c>
      <c r="J19" s="191">
        <f t="shared" si="6"/>
        <v>0</v>
      </c>
      <c r="K19" s="191">
        <f t="shared" si="6"/>
        <v>0</v>
      </c>
      <c r="L19" s="191">
        <f t="shared" si="6"/>
        <v>0</v>
      </c>
      <c r="M19" s="191">
        <f t="shared" si="6"/>
        <v>0</v>
      </c>
      <c r="N19" s="191">
        <f t="shared" si="6"/>
        <v>0</v>
      </c>
      <c r="O19" s="191">
        <f t="shared" si="6"/>
        <v>0</v>
      </c>
      <c r="P19" s="191">
        <f t="shared" si="6"/>
        <v>0</v>
      </c>
      <c r="Q19" s="191">
        <f t="shared" si="6"/>
        <v>0</v>
      </c>
      <c r="R19" s="191">
        <f t="shared" si="6"/>
        <v>0</v>
      </c>
      <c r="S19" s="191">
        <f t="shared" si="6"/>
        <v>0</v>
      </c>
      <c r="T19" s="191">
        <f t="shared" si="6"/>
        <v>0</v>
      </c>
      <c r="U19" s="191">
        <f t="shared" si="6"/>
        <v>0</v>
      </c>
      <c r="V19" s="191">
        <f t="shared" si="6"/>
        <v>0</v>
      </c>
      <c r="W19" s="191">
        <f t="shared" si="6"/>
        <v>0</v>
      </c>
      <c r="X19" s="191">
        <f t="shared" si="6"/>
        <v>0</v>
      </c>
      <c r="Y19" s="191">
        <f t="shared" si="6"/>
        <v>0</v>
      </c>
      <c r="Z19" s="191">
        <f t="shared" si="6"/>
        <v>0</v>
      </c>
      <c r="AA19" s="191">
        <f t="shared" si="6"/>
        <v>0</v>
      </c>
      <c r="AB19" s="191">
        <f t="shared" si="6"/>
        <v>0</v>
      </c>
      <c r="AC19" s="191">
        <f t="shared" si="6"/>
        <v>0</v>
      </c>
      <c r="AD19" s="191">
        <f t="shared" si="6"/>
        <v>0</v>
      </c>
      <c r="AE19" s="191">
        <f t="shared" si="6"/>
        <v>0</v>
      </c>
      <c r="AF19" s="187"/>
      <c r="AG19" s="187"/>
    </row>
    <row r="20">
      <c r="A20" s="24"/>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row>
    <row r="21">
      <c r="A21" s="181" t="s">
        <v>303</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24"/>
      <c r="AG21" s="24"/>
    </row>
    <row r="22">
      <c r="A22" s="30"/>
      <c r="B22" s="182">
        <v>1993.0</v>
      </c>
      <c r="C22" s="182">
        <v>1994.0</v>
      </c>
      <c r="D22" s="182">
        <v>1995.0</v>
      </c>
      <c r="E22" s="182">
        <v>1996.0</v>
      </c>
      <c r="F22" s="182">
        <v>1997.0</v>
      </c>
      <c r="G22" s="182">
        <v>1998.0</v>
      </c>
      <c r="H22" s="182">
        <v>1999.0</v>
      </c>
      <c r="I22" s="182">
        <v>2000.0</v>
      </c>
      <c r="J22" s="182">
        <v>2001.0</v>
      </c>
      <c r="K22" s="182">
        <v>2002.0</v>
      </c>
      <c r="L22" s="182">
        <v>2003.0</v>
      </c>
      <c r="M22" s="182">
        <v>2004.0</v>
      </c>
      <c r="N22" s="182">
        <v>2005.0</v>
      </c>
      <c r="O22" s="182">
        <v>2006.0</v>
      </c>
      <c r="P22" s="182">
        <v>2007.0</v>
      </c>
      <c r="Q22" s="182">
        <v>2008.0</v>
      </c>
      <c r="R22" s="182">
        <v>2009.0</v>
      </c>
      <c r="S22" s="182">
        <v>2010.0</v>
      </c>
      <c r="T22" s="182">
        <v>2011.0</v>
      </c>
      <c r="U22" s="182">
        <v>2012.0</v>
      </c>
      <c r="V22" s="182">
        <v>2013.0</v>
      </c>
      <c r="W22" s="182">
        <v>2014.0</v>
      </c>
      <c r="X22" s="182">
        <v>2015.0</v>
      </c>
      <c r="Y22" s="182">
        <v>2016.0</v>
      </c>
      <c r="Z22" s="182">
        <v>2017.0</v>
      </c>
      <c r="AA22" s="182">
        <v>2018.0</v>
      </c>
      <c r="AB22" s="182">
        <v>2019.0</v>
      </c>
      <c r="AC22" s="182">
        <v>2020.0</v>
      </c>
      <c r="AD22" s="182">
        <v>2021.0</v>
      </c>
      <c r="AE22" s="182">
        <v>2022.0</v>
      </c>
      <c r="AF22" s="24"/>
      <c r="AG22" s="24"/>
    </row>
    <row r="23">
      <c r="A23" s="180" t="s">
        <v>304</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24"/>
      <c r="AG23" s="24"/>
    </row>
    <row r="24">
      <c r="A24" s="180" t="s">
        <v>298</v>
      </c>
      <c r="B24" s="193">
        <f t="shared" ref="B24:AE24" si="7">B5*B48</f>
        <v>0</v>
      </c>
      <c r="C24" s="193">
        <f t="shared" si="7"/>
        <v>0</v>
      </c>
      <c r="D24" s="193">
        <f t="shared" si="7"/>
        <v>0</v>
      </c>
      <c r="E24" s="193">
        <f t="shared" si="7"/>
        <v>0</v>
      </c>
      <c r="F24" s="193">
        <f t="shared" si="7"/>
        <v>0</v>
      </c>
      <c r="G24" s="193">
        <f t="shared" si="7"/>
        <v>0</v>
      </c>
      <c r="H24" s="193">
        <f t="shared" si="7"/>
        <v>0</v>
      </c>
      <c r="I24" s="193">
        <f t="shared" si="7"/>
        <v>0</v>
      </c>
      <c r="J24" s="193">
        <f t="shared" si="7"/>
        <v>0</v>
      </c>
      <c r="K24" s="193">
        <f t="shared" si="7"/>
        <v>0</v>
      </c>
      <c r="L24" s="193">
        <f t="shared" si="7"/>
        <v>0</v>
      </c>
      <c r="M24" s="193">
        <f t="shared" si="7"/>
        <v>0</v>
      </c>
      <c r="N24" s="193">
        <f t="shared" si="7"/>
        <v>0</v>
      </c>
      <c r="O24" s="193">
        <f t="shared" si="7"/>
        <v>0</v>
      </c>
      <c r="P24" s="193">
        <f t="shared" si="7"/>
        <v>0</v>
      </c>
      <c r="Q24" s="193">
        <f t="shared" si="7"/>
        <v>0</v>
      </c>
      <c r="R24" s="193">
        <f t="shared" si="7"/>
        <v>0</v>
      </c>
      <c r="S24" s="193">
        <f t="shared" si="7"/>
        <v>0</v>
      </c>
      <c r="T24" s="193">
        <f t="shared" si="7"/>
        <v>0</v>
      </c>
      <c r="U24" s="193">
        <f t="shared" si="7"/>
        <v>0</v>
      </c>
      <c r="V24" s="193">
        <f t="shared" si="7"/>
        <v>0</v>
      </c>
      <c r="W24" s="193">
        <f t="shared" si="7"/>
        <v>0</v>
      </c>
      <c r="X24" s="193">
        <f t="shared" si="7"/>
        <v>0</v>
      </c>
      <c r="Y24" s="193">
        <f t="shared" si="7"/>
        <v>0</v>
      </c>
      <c r="Z24" s="188">
        <f t="shared" si="7"/>
        <v>2585.07681</v>
      </c>
      <c r="AA24" s="193">
        <f t="shared" si="7"/>
        <v>0</v>
      </c>
      <c r="AB24" s="194">
        <f t="shared" si="7"/>
        <v>102442228.2</v>
      </c>
      <c r="AC24" s="193">
        <f t="shared" si="7"/>
        <v>0</v>
      </c>
      <c r="AD24" s="193">
        <f t="shared" si="7"/>
        <v>0</v>
      </c>
      <c r="AE24" s="193">
        <f t="shared" si="7"/>
        <v>0</v>
      </c>
      <c r="AF24" s="24"/>
      <c r="AG24" s="24"/>
    </row>
    <row r="25">
      <c r="A25" s="180" t="s">
        <v>299</v>
      </c>
      <c r="B25" s="195"/>
      <c r="C25" s="195"/>
      <c r="D25" s="195"/>
      <c r="E25" s="195"/>
      <c r="F25" s="195"/>
      <c r="G25" s="195"/>
      <c r="H25" s="193">
        <f t="shared" ref="H25:AE25" si="8">H6*H37*H48</f>
        <v>0</v>
      </c>
      <c r="I25" s="193">
        <f t="shared" si="8"/>
        <v>0</v>
      </c>
      <c r="J25" s="193">
        <f t="shared" si="8"/>
        <v>0</v>
      </c>
      <c r="K25" s="193">
        <f t="shared" si="8"/>
        <v>0</v>
      </c>
      <c r="L25" s="193">
        <f t="shared" si="8"/>
        <v>0</v>
      </c>
      <c r="M25" s="193">
        <f t="shared" si="8"/>
        <v>0</v>
      </c>
      <c r="N25" s="193">
        <f t="shared" si="8"/>
        <v>0</v>
      </c>
      <c r="O25" s="193">
        <f t="shared" si="8"/>
        <v>0</v>
      </c>
      <c r="P25" s="193">
        <f t="shared" si="8"/>
        <v>0</v>
      </c>
      <c r="Q25" s="193">
        <f t="shared" si="8"/>
        <v>0</v>
      </c>
      <c r="R25" s="193">
        <f t="shared" si="8"/>
        <v>0</v>
      </c>
      <c r="S25" s="193">
        <f t="shared" si="8"/>
        <v>0</v>
      </c>
      <c r="T25" s="193">
        <f t="shared" si="8"/>
        <v>0</v>
      </c>
      <c r="U25" s="193">
        <f t="shared" si="8"/>
        <v>0</v>
      </c>
      <c r="V25" s="193">
        <f t="shared" si="8"/>
        <v>0</v>
      </c>
      <c r="W25" s="193">
        <f t="shared" si="8"/>
        <v>0</v>
      </c>
      <c r="X25" s="193">
        <f t="shared" si="8"/>
        <v>0</v>
      </c>
      <c r="Y25" s="193">
        <f t="shared" si="8"/>
        <v>0</v>
      </c>
      <c r="Z25" s="188">
        <f t="shared" si="8"/>
        <v>0</v>
      </c>
      <c r="AA25" s="193">
        <f t="shared" si="8"/>
        <v>0</v>
      </c>
      <c r="AB25" s="193">
        <f t="shared" si="8"/>
        <v>0</v>
      </c>
      <c r="AC25" s="193">
        <f t="shared" si="8"/>
        <v>0</v>
      </c>
      <c r="AD25" s="193">
        <f t="shared" si="8"/>
        <v>0</v>
      </c>
      <c r="AE25" s="193">
        <f t="shared" si="8"/>
        <v>0</v>
      </c>
      <c r="AF25" s="24"/>
      <c r="AG25" s="24"/>
    </row>
    <row r="26">
      <c r="A26" s="180" t="s">
        <v>301</v>
      </c>
      <c r="B26" s="193">
        <f t="shared" ref="B26:AE26" si="9">B7*B38*B48</f>
        <v>0</v>
      </c>
      <c r="C26" s="193">
        <f t="shared" si="9"/>
        <v>0</v>
      </c>
      <c r="D26" s="193">
        <f t="shared" si="9"/>
        <v>0</v>
      </c>
      <c r="E26" s="193">
        <f t="shared" si="9"/>
        <v>0</v>
      </c>
      <c r="F26" s="193">
        <f t="shared" si="9"/>
        <v>0</v>
      </c>
      <c r="G26" s="193">
        <f t="shared" si="9"/>
        <v>0</v>
      </c>
      <c r="H26" s="193">
        <f t="shared" si="9"/>
        <v>0</v>
      </c>
      <c r="I26" s="193">
        <f t="shared" si="9"/>
        <v>0</v>
      </c>
      <c r="J26" s="193">
        <f t="shared" si="9"/>
        <v>0</v>
      </c>
      <c r="K26" s="193">
        <f t="shared" si="9"/>
        <v>0</v>
      </c>
      <c r="L26" s="193">
        <f t="shared" si="9"/>
        <v>0</v>
      </c>
      <c r="M26" s="193">
        <f t="shared" si="9"/>
        <v>0</v>
      </c>
      <c r="N26" s="193">
        <f t="shared" si="9"/>
        <v>0</v>
      </c>
      <c r="O26" s="193">
        <f t="shared" si="9"/>
        <v>0</v>
      </c>
      <c r="P26" s="193">
        <f t="shared" si="9"/>
        <v>0</v>
      </c>
      <c r="Q26" s="193">
        <f t="shared" si="9"/>
        <v>0</v>
      </c>
      <c r="R26" s="193">
        <f t="shared" si="9"/>
        <v>0</v>
      </c>
      <c r="S26" s="193">
        <f t="shared" si="9"/>
        <v>0</v>
      </c>
      <c r="T26" s="193">
        <f t="shared" si="9"/>
        <v>0</v>
      </c>
      <c r="U26" s="193">
        <f t="shared" si="9"/>
        <v>0</v>
      </c>
      <c r="V26" s="193">
        <f t="shared" si="9"/>
        <v>0</v>
      </c>
      <c r="W26" s="193">
        <f t="shared" si="9"/>
        <v>0</v>
      </c>
      <c r="X26" s="193">
        <f t="shared" si="9"/>
        <v>0</v>
      </c>
      <c r="Y26" s="193">
        <f t="shared" si="9"/>
        <v>0</v>
      </c>
      <c r="Z26" s="188">
        <f t="shared" si="9"/>
        <v>0</v>
      </c>
      <c r="AA26" s="193">
        <f t="shared" si="9"/>
        <v>0</v>
      </c>
      <c r="AB26" s="193">
        <f t="shared" si="9"/>
        <v>0</v>
      </c>
      <c r="AC26" s="193">
        <f t="shared" si="9"/>
        <v>0</v>
      </c>
      <c r="AD26" s="193">
        <f t="shared" si="9"/>
        <v>0</v>
      </c>
      <c r="AE26" s="193">
        <f t="shared" si="9"/>
        <v>0</v>
      </c>
      <c r="AF26" s="24"/>
      <c r="AG26" s="24"/>
    </row>
    <row r="27">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187"/>
      <c r="AA27" s="24"/>
      <c r="AB27" s="24"/>
      <c r="AC27" s="24"/>
      <c r="AD27" s="24"/>
      <c r="AE27" s="24"/>
      <c r="AF27" s="24"/>
      <c r="AG27" s="24"/>
    </row>
    <row r="28">
      <c r="A28" s="180" t="s">
        <v>305</v>
      </c>
      <c r="B28" s="24"/>
      <c r="C28" s="24"/>
      <c r="D28" s="24"/>
      <c r="E28" s="24"/>
      <c r="F28" s="24"/>
      <c r="G28" s="24"/>
      <c r="H28" s="24"/>
      <c r="I28" s="24"/>
      <c r="J28" s="24"/>
      <c r="K28" s="24"/>
      <c r="L28" s="24"/>
      <c r="M28" s="24"/>
      <c r="N28" s="24"/>
      <c r="O28" s="24"/>
      <c r="P28" s="24"/>
      <c r="Q28" s="24"/>
      <c r="R28" s="24"/>
      <c r="S28" s="24"/>
      <c r="T28" s="24"/>
      <c r="U28" s="24"/>
      <c r="V28" s="24"/>
      <c r="W28" s="24"/>
      <c r="X28" s="24"/>
      <c r="Y28" s="24"/>
      <c r="Z28" s="187"/>
      <c r="AA28" s="24"/>
      <c r="AB28" s="196"/>
      <c r="AC28" s="196"/>
      <c r="AD28" s="196"/>
      <c r="AE28" s="196"/>
      <c r="AF28" s="196"/>
      <c r="AG28" s="24"/>
    </row>
    <row r="29">
      <c r="A29" s="180" t="s">
        <v>298</v>
      </c>
      <c r="B29" s="197">
        <f t="shared" ref="B29:AE29" si="10">B5*B48*B49</f>
        <v>0</v>
      </c>
      <c r="C29" s="197">
        <f t="shared" si="10"/>
        <v>0</v>
      </c>
      <c r="D29" s="197">
        <f t="shared" si="10"/>
        <v>0</v>
      </c>
      <c r="E29" s="197">
        <f t="shared" si="10"/>
        <v>0</v>
      </c>
      <c r="F29" s="197">
        <f t="shared" si="10"/>
        <v>0</v>
      </c>
      <c r="G29" s="197">
        <f t="shared" si="10"/>
        <v>0</v>
      </c>
      <c r="H29" s="197">
        <f t="shared" si="10"/>
        <v>0</v>
      </c>
      <c r="I29" s="197">
        <f t="shared" si="10"/>
        <v>0</v>
      </c>
      <c r="J29" s="197">
        <f t="shared" si="10"/>
        <v>0</v>
      </c>
      <c r="K29" s="197">
        <f t="shared" si="10"/>
        <v>0</v>
      </c>
      <c r="L29" s="197">
        <f t="shared" si="10"/>
        <v>0</v>
      </c>
      <c r="M29" s="197">
        <f t="shared" si="10"/>
        <v>0</v>
      </c>
      <c r="N29" s="197">
        <f t="shared" si="10"/>
        <v>0</v>
      </c>
      <c r="O29" s="197">
        <f t="shared" si="10"/>
        <v>0</v>
      </c>
      <c r="P29" s="197">
        <f t="shared" si="10"/>
        <v>0</v>
      </c>
      <c r="Q29" s="197">
        <f t="shared" si="10"/>
        <v>0</v>
      </c>
      <c r="R29" s="197">
        <f t="shared" si="10"/>
        <v>0</v>
      </c>
      <c r="S29" s="197">
        <f t="shared" si="10"/>
        <v>0</v>
      </c>
      <c r="T29" s="197">
        <f t="shared" si="10"/>
        <v>0</v>
      </c>
      <c r="U29" s="197">
        <f t="shared" si="10"/>
        <v>0</v>
      </c>
      <c r="V29" s="197">
        <f t="shared" si="10"/>
        <v>0</v>
      </c>
      <c r="W29" s="197">
        <f t="shared" si="10"/>
        <v>0</v>
      </c>
      <c r="X29" s="197">
        <f t="shared" si="10"/>
        <v>0</v>
      </c>
      <c r="Y29" s="197">
        <f t="shared" si="10"/>
        <v>0</v>
      </c>
      <c r="Z29" s="191">
        <f t="shared" si="10"/>
        <v>2774.509805</v>
      </c>
      <c r="AA29" s="197">
        <f t="shared" si="10"/>
        <v>0</v>
      </c>
      <c r="AB29" s="198">
        <f t="shared" si="10"/>
        <v>102294265.5</v>
      </c>
      <c r="AC29" s="197">
        <f t="shared" si="10"/>
        <v>0</v>
      </c>
      <c r="AD29" s="197">
        <f t="shared" si="10"/>
        <v>0</v>
      </c>
      <c r="AE29" s="197">
        <f t="shared" si="10"/>
        <v>0</v>
      </c>
      <c r="AF29" s="187"/>
      <c r="AG29" s="187"/>
    </row>
    <row r="30">
      <c r="A30" s="180" t="s">
        <v>299</v>
      </c>
      <c r="B30" s="195"/>
      <c r="C30" s="195"/>
      <c r="D30" s="195"/>
      <c r="E30" s="195"/>
      <c r="F30" s="195"/>
      <c r="G30" s="195"/>
      <c r="H30" s="197">
        <f t="shared" ref="H30:AE30" si="11">H6*H37*H48*H49</f>
        <v>0</v>
      </c>
      <c r="I30" s="197">
        <f t="shared" si="11"/>
        <v>0</v>
      </c>
      <c r="J30" s="197">
        <f t="shared" si="11"/>
        <v>0</v>
      </c>
      <c r="K30" s="197">
        <f t="shared" si="11"/>
        <v>0</v>
      </c>
      <c r="L30" s="197">
        <f t="shared" si="11"/>
        <v>0</v>
      </c>
      <c r="M30" s="197">
        <f t="shared" si="11"/>
        <v>0</v>
      </c>
      <c r="N30" s="197">
        <f t="shared" si="11"/>
        <v>0</v>
      </c>
      <c r="O30" s="197">
        <f t="shared" si="11"/>
        <v>0</v>
      </c>
      <c r="P30" s="197">
        <f t="shared" si="11"/>
        <v>0</v>
      </c>
      <c r="Q30" s="197">
        <f t="shared" si="11"/>
        <v>0</v>
      </c>
      <c r="R30" s="197">
        <f t="shared" si="11"/>
        <v>0</v>
      </c>
      <c r="S30" s="197">
        <f t="shared" si="11"/>
        <v>0</v>
      </c>
      <c r="T30" s="197">
        <f t="shared" si="11"/>
        <v>0</v>
      </c>
      <c r="U30" s="197">
        <f t="shared" si="11"/>
        <v>0</v>
      </c>
      <c r="V30" s="197">
        <f t="shared" si="11"/>
        <v>0</v>
      </c>
      <c r="W30" s="197">
        <f t="shared" si="11"/>
        <v>0</v>
      </c>
      <c r="X30" s="197">
        <f t="shared" si="11"/>
        <v>0</v>
      </c>
      <c r="Y30" s="197">
        <f t="shared" si="11"/>
        <v>0</v>
      </c>
      <c r="Z30" s="191">
        <f t="shared" si="11"/>
        <v>0</v>
      </c>
      <c r="AA30" s="197">
        <f t="shared" si="11"/>
        <v>0</v>
      </c>
      <c r="AB30" s="197">
        <f t="shared" si="11"/>
        <v>0</v>
      </c>
      <c r="AC30" s="197">
        <f t="shared" si="11"/>
        <v>0</v>
      </c>
      <c r="AD30" s="197">
        <f t="shared" si="11"/>
        <v>0</v>
      </c>
      <c r="AE30" s="197">
        <f t="shared" si="11"/>
        <v>0</v>
      </c>
      <c r="AF30" s="187"/>
      <c r="AG30" s="187"/>
    </row>
    <row r="31">
      <c r="A31" s="180" t="s">
        <v>301</v>
      </c>
      <c r="B31" s="197">
        <f t="shared" ref="B31:AE31" si="12">B7*B38*B48*B49</f>
        <v>0</v>
      </c>
      <c r="C31" s="197">
        <f t="shared" si="12"/>
        <v>0</v>
      </c>
      <c r="D31" s="197">
        <f t="shared" si="12"/>
        <v>0</v>
      </c>
      <c r="E31" s="197">
        <f t="shared" si="12"/>
        <v>0</v>
      </c>
      <c r="F31" s="197">
        <f t="shared" si="12"/>
        <v>0</v>
      </c>
      <c r="G31" s="197">
        <f t="shared" si="12"/>
        <v>0</v>
      </c>
      <c r="H31" s="197">
        <f t="shared" si="12"/>
        <v>0</v>
      </c>
      <c r="I31" s="197">
        <f t="shared" si="12"/>
        <v>0</v>
      </c>
      <c r="J31" s="197">
        <f t="shared" si="12"/>
        <v>0</v>
      </c>
      <c r="K31" s="197">
        <f t="shared" si="12"/>
        <v>0</v>
      </c>
      <c r="L31" s="197">
        <f t="shared" si="12"/>
        <v>0</v>
      </c>
      <c r="M31" s="197">
        <f t="shared" si="12"/>
        <v>0</v>
      </c>
      <c r="N31" s="197">
        <f t="shared" si="12"/>
        <v>0</v>
      </c>
      <c r="O31" s="197">
        <f t="shared" si="12"/>
        <v>0</v>
      </c>
      <c r="P31" s="197">
        <f t="shared" si="12"/>
        <v>0</v>
      </c>
      <c r="Q31" s="197">
        <f t="shared" si="12"/>
        <v>0</v>
      </c>
      <c r="R31" s="197">
        <f t="shared" si="12"/>
        <v>0</v>
      </c>
      <c r="S31" s="197">
        <f t="shared" si="12"/>
        <v>0</v>
      </c>
      <c r="T31" s="197">
        <f t="shared" si="12"/>
        <v>0</v>
      </c>
      <c r="U31" s="197">
        <f t="shared" si="12"/>
        <v>0</v>
      </c>
      <c r="V31" s="197">
        <f t="shared" si="12"/>
        <v>0</v>
      </c>
      <c r="W31" s="197">
        <f t="shared" si="12"/>
        <v>0</v>
      </c>
      <c r="X31" s="197">
        <f t="shared" si="12"/>
        <v>0</v>
      </c>
      <c r="Y31" s="197">
        <f t="shared" si="12"/>
        <v>0</v>
      </c>
      <c r="Z31" s="191">
        <f t="shared" si="12"/>
        <v>0</v>
      </c>
      <c r="AA31" s="197">
        <f t="shared" si="12"/>
        <v>0</v>
      </c>
      <c r="AB31" s="197">
        <f t="shared" si="12"/>
        <v>0</v>
      </c>
      <c r="AC31" s="197">
        <f t="shared" si="12"/>
        <v>0</v>
      </c>
      <c r="AD31" s="197">
        <f t="shared" si="12"/>
        <v>0</v>
      </c>
      <c r="AE31" s="197">
        <f t="shared" si="12"/>
        <v>0</v>
      </c>
      <c r="AF31" s="187"/>
      <c r="AG31" s="187"/>
    </row>
    <row r="32">
      <c r="A32" s="24"/>
      <c r="B32" s="195"/>
      <c r="C32" s="195"/>
      <c r="D32" s="195"/>
      <c r="E32" s="195"/>
      <c r="F32" s="195"/>
      <c r="G32" s="195"/>
      <c r="H32" s="195"/>
      <c r="I32" s="195"/>
      <c r="J32" s="195"/>
      <c r="K32" s="195"/>
      <c r="L32" s="195"/>
      <c r="M32" s="195"/>
      <c r="N32" s="195"/>
      <c r="O32" s="195"/>
      <c r="P32" s="195"/>
      <c r="Q32" s="187"/>
      <c r="R32" s="187"/>
      <c r="S32" s="187"/>
      <c r="T32" s="187"/>
      <c r="U32" s="187"/>
      <c r="V32" s="187"/>
      <c r="W32" s="187"/>
      <c r="X32" s="187"/>
      <c r="Y32" s="187"/>
      <c r="Z32" s="187"/>
      <c r="AA32" s="187"/>
      <c r="AB32" s="187"/>
      <c r="AC32" s="187"/>
      <c r="AD32" s="187"/>
      <c r="AE32" s="187"/>
      <c r="AF32" s="187"/>
      <c r="AG32" s="187"/>
    </row>
    <row r="33">
      <c r="A33" s="24"/>
      <c r="B33" s="24"/>
      <c r="C33" s="24"/>
      <c r="D33" s="24"/>
      <c r="E33" s="24"/>
      <c r="F33" s="24"/>
      <c r="G33" s="24"/>
      <c r="H33" s="24"/>
      <c r="I33" s="24"/>
      <c r="J33" s="24"/>
      <c r="K33" s="24"/>
      <c r="L33" s="24"/>
      <c r="M33" s="24"/>
      <c r="N33" s="24"/>
      <c r="O33" s="24"/>
      <c r="P33" s="24"/>
      <c r="Q33" s="187"/>
      <c r="R33" s="187"/>
      <c r="S33" s="187"/>
      <c r="T33" s="187"/>
      <c r="U33" s="187"/>
      <c r="V33" s="187"/>
      <c r="W33" s="187"/>
      <c r="X33" s="187"/>
      <c r="Y33" s="187"/>
      <c r="Z33" s="187"/>
      <c r="AA33" s="187"/>
      <c r="AB33" s="187"/>
      <c r="AC33" s="187"/>
      <c r="AD33" s="187"/>
      <c r="AE33" s="187"/>
      <c r="AF33" s="187"/>
      <c r="AG33" s="187"/>
    </row>
    <row r="34">
      <c r="A34" s="24"/>
      <c r="B34" s="24"/>
      <c r="C34" s="24"/>
      <c r="D34" s="24"/>
      <c r="E34" s="24"/>
      <c r="F34" s="24"/>
      <c r="G34" s="24"/>
      <c r="H34" s="24"/>
      <c r="I34" s="24"/>
      <c r="J34" s="24"/>
      <c r="K34" s="24"/>
      <c r="L34" s="24"/>
      <c r="M34" s="24"/>
      <c r="N34" s="24"/>
      <c r="O34" s="24"/>
      <c r="P34" s="24"/>
      <c r="Q34" s="187"/>
      <c r="R34" s="187"/>
      <c r="S34" s="187"/>
      <c r="T34" s="187"/>
      <c r="U34" s="187"/>
      <c r="V34" s="187"/>
      <c r="W34" s="187"/>
      <c r="X34" s="187"/>
      <c r="Y34" s="187"/>
      <c r="Z34" s="187"/>
      <c r="AA34" s="187"/>
      <c r="AB34" s="187"/>
      <c r="AC34" s="187"/>
      <c r="AD34" s="187"/>
      <c r="AE34" s="187"/>
      <c r="AF34" s="187"/>
      <c r="AG34" s="187"/>
    </row>
    <row r="35">
      <c r="A35" s="199" t="s">
        <v>306</v>
      </c>
      <c r="B35" s="200"/>
      <c r="C35" s="200"/>
      <c r="D35" s="200"/>
      <c r="E35" s="200"/>
      <c r="F35" s="200"/>
      <c r="G35" s="200"/>
      <c r="H35" s="200"/>
      <c r="I35" s="200"/>
      <c r="J35" s="200"/>
      <c r="K35" s="200"/>
      <c r="L35" s="200"/>
      <c r="M35" s="200"/>
      <c r="N35" s="200"/>
      <c r="O35" s="200"/>
      <c r="P35" s="200"/>
      <c r="Q35" s="201"/>
      <c r="R35" s="201"/>
      <c r="S35" s="201"/>
      <c r="T35" s="201"/>
      <c r="U35" s="201"/>
      <c r="V35" s="201"/>
      <c r="W35" s="201"/>
      <c r="X35" s="201"/>
      <c r="Y35" s="201"/>
      <c r="Z35" s="201"/>
      <c r="AA35" s="201"/>
      <c r="AB35" s="201"/>
      <c r="AC35" s="201"/>
      <c r="AD35" s="201"/>
      <c r="AE35" s="201"/>
      <c r="AF35" s="187"/>
      <c r="AG35" s="187"/>
    </row>
    <row r="36">
      <c r="A36" s="202"/>
      <c r="B36" s="203" t="s">
        <v>307</v>
      </c>
      <c r="C36" s="203" t="s">
        <v>308</v>
      </c>
      <c r="D36" s="203" t="s">
        <v>309</v>
      </c>
      <c r="E36" s="203" t="s">
        <v>310</v>
      </c>
      <c r="F36" s="203" t="s">
        <v>311</v>
      </c>
      <c r="G36" s="203" t="s">
        <v>312</v>
      </c>
      <c r="H36" s="203" t="s">
        <v>313</v>
      </c>
      <c r="I36" s="203" t="s">
        <v>314</v>
      </c>
      <c r="J36" s="203" t="s">
        <v>315</v>
      </c>
      <c r="K36" s="203" t="s">
        <v>316</v>
      </c>
      <c r="L36" s="203" t="s">
        <v>317</v>
      </c>
      <c r="M36" s="203" t="s">
        <v>318</v>
      </c>
      <c r="N36" s="203" t="s">
        <v>319</v>
      </c>
      <c r="O36" s="203" t="s">
        <v>320</v>
      </c>
      <c r="P36" s="203" t="s">
        <v>321</v>
      </c>
      <c r="Q36" s="203" t="s">
        <v>322</v>
      </c>
      <c r="R36" s="203" t="s">
        <v>323</v>
      </c>
      <c r="S36" s="203" t="s">
        <v>324</v>
      </c>
      <c r="T36" s="203" t="s">
        <v>325</v>
      </c>
      <c r="U36" s="203" t="s">
        <v>326</v>
      </c>
      <c r="V36" s="203" t="s">
        <v>327</v>
      </c>
      <c r="W36" s="203" t="s">
        <v>328</v>
      </c>
      <c r="X36" s="203" t="s">
        <v>329</v>
      </c>
      <c r="Y36" s="203" t="s">
        <v>330</v>
      </c>
      <c r="Z36" s="203" t="s">
        <v>331</v>
      </c>
      <c r="AA36" s="203" t="s">
        <v>332</v>
      </c>
      <c r="AB36" s="203" t="s">
        <v>333</v>
      </c>
      <c r="AC36" s="203" t="s">
        <v>334</v>
      </c>
      <c r="AD36" s="203" t="s">
        <v>335</v>
      </c>
      <c r="AE36" s="203" t="s">
        <v>336</v>
      </c>
      <c r="AF36" s="187"/>
      <c r="AG36" s="187"/>
    </row>
    <row r="37">
      <c r="A37" s="204" t="s">
        <v>337</v>
      </c>
      <c r="B37" s="205" t="s">
        <v>300</v>
      </c>
      <c r="C37" s="205" t="s">
        <v>300</v>
      </c>
      <c r="D37" s="205" t="s">
        <v>300</v>
      </c>
      <c r="E37" s="205" t="s">
        <v>300</v>
      </c>
      <c r="F37" s="205" t="s">
        <v>300</v>
      </c>
      <c r="G37" s="205" t="s">
        <v>300</v>
      </c>
      <c r="H37" s="206">
        <v>36.882</v>
      </c>
      <c r="I37" s="206">
        <v>35.61</v>
      </c>
      <c r="J37" s="206">
        <v>34.083</v>
      </c>
      <c r="K37" s="206">
        <v>30.812</v>
      </c>
      <c r="L37" s="206">
        <v>31.844</v>
      </c>
      <c r="M37" s="206">
        <v>31.904</v>
      </c>
      <c r="N37" s="206">
        <v>29.784</v>
      </c>
      <c r="O37" s="206">
        <v>28.343</v>
      </c>
      <c r="P37" s="206">
        <v>27.762</v>
      </c>
      <c r="Q37" s="206">
        <v>24.942</v>
      </c>
      <c r="R37" s="206">
        <v>26.445</v>
      </c>
      <c r="S37" s="206">
        <v>25.29</v>
      </c>
      <c r="T37" s="206">
        <v>24.586</v>
      </c>
      <c r="U37" s="206">
        <v>25.143</v>
      </c>
      <c r="V37" s="206">
        <v>25.974</v>
      </c>
      <c r="W37" s="206">
        <v>27.533</v>
      </c>
      <c r="X37" s="206">
        <v>27.283</v>
      </c>
      <c r="Y37" s="206">
        <v>27.033</v>
      </c>
      <c r="Z37" s="206">
        <v>26.33</v>
      </c>
      <c r="AA37" s="206">
        <v>25.643</v>
      </c>
      <c r="AB37" s="206">
        <v>25.672</v>
      </c>
      <c r="AC37" s="206">
        <v>26.444</v>
      </c>
      <c r="AD37" s="206">
        <v>25.645</v>
      </c>
      <c r="AE37" s="206">
        <v>24.565</v>
      </c>
      <c r="AF37" s="207" t="s">
        <v>338</v>
      </c>
      <c r="AG37" s="187"/>
    </row>
    <row r="38">
      <c r="A38" s="204" t="s">
        <v>339</v>
      </c>
      <c r="B38" s="206">
        <v>29.155</v>
      </c>
      <c r="C38" s="206">
        <v>28.782</v>
      </c>
      <c r="D38" s="206">
        <v>26.545</v>
      </c>
      <c r="E38" s="206">
        <v>27.138</v>
      </c>
      <c r="F38" s="206">
        <v>31.711</v>
      </c>
      <c r="G38" s="206">
        <v>32.274</v>
      </c>
      <c r="H38" s="206">
        <v>34.6</v>
      </c>
      <c r="I38" s="206">
        <v>38.59</v>
      </c>
      <c r="J38" s="206">
        <v>38.038</v>
      </c>
      <c r="K38" s="206">
        <v>32.736</v>
      </c>
      <c r="L38" s="206">
        <v>28.227</v>
      </c>
      <c r="M38" s="206">
        <v>25.701</v>
      </c>
      <c r="N38" s="206">
        <v>23.947</v>
      </c>
      <c r="O38" s="206">
        <v>22.609</v>
      </c>
      <c r="P38" s="206">
        <v>20.308</v>
      </c>
      <c r="Q38" s="206">
        <v>17.035</v>
      </c>
      <c r="R38" s="206">
        <v>19.057</v>
      </c>
      <c r="S38" s="206">
        <v>19.111</v>
      </c>
      <c r="T38" s="206">
        <v>17.688</v>
      </c>
      <c r="U38" s="206">
        <v>19.583</v>
      </c>
      <c r="V38" s="206">
        <v>19.565</v>
      </c>
      <c r="W38" s="206">
        <v>20.746</v>
      </c>
      <c r="X38" s="206">
        <v>24.6</v>
      </c>
      <c r="Y38" s="206">
        <v>24.432</v>
      </c>
      <c r="Z38" s="206">
        <v>23.382</v>
      </c>
      <c r="AA38" s="206">
        <v>21.735</v>
      </c>
      <c r="AB38" s="206">
        <v>22.934</v>
      </c>
      <c r="AC38" s="206">
        <v>23.196</v>
      </c>
      <c r="AD38" s="206">
        <v>21.682</v>
      </c>
      <c r="AE38" s="206">
        <v>23.36</v>
      </c>
      <c r="AF38" s="208" t="s">
        <v>338</v>
      </c>
      <c r="AG38" s="24"/>
    </row>
    <row r="39">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c r="A40" s="204" t="s">
        <v>340</v>
      </c>
      <c r="B40" s="209">
        <v>21.4047961994289</v>
      </c>
      <c r="C40" s="209">
        <v>11.4983329617956</v>
      </c>
      <c r="D40" s="209">
        <v>9.1115485347683</v>
      </c>
      <c r="E40" s="209">
        <v>9.97326785368686</v>
      </c>
      <c r="F40" s="209">
        <v>8.3647897212161</v>
      </c>
      <c r="G40" s="209">
        <v>9.94234451304776</v>
      </c>
      <c r="H40" s="209">
        <v>2.99810210073382</v>
      </c>
      <c r="I40" s="209">
        <v>1.76630975217005</v>
      </c>
      <c r="J40" s="209">
        <v>4.88870393089285</v>
      </c>
      <c r="K40" s="209">
        <v>2.71546490472086</v>
      </c>
      <c r="L40" s="209">
        <v>1.15608205558652</v>
      </c>
      <c r="M40" s="209">
        <v>3.87239996269004</v>
      </c>
      <c r="N40" s="209">
        <v>0.0736545402828597</v>
      </c>
      <c r="O40" s="209">
        <v>0.690917575459466</v>
      </c>
      <c r="P40" s="209">
        <v>3.51813453065661</v>
      </c>
      <c r="Q40" s="209">
        <v>2.05416067838684</v>
      </c>
      <c r="R40" s="209">
        <v>2.59871422992668</v>
      </c>
      <c r="S40" s="209">
        <v>-1.42545681786295</v>
      </c>
      <c r="T40" s="209">
        <v>0.0209526123816204</v>
      </c>
      <c r="U40" s="209">
        <v>1.45998079215973</v>
      </c>
      <c r="V40" s="209">
        <v>1.4318823763525</v>
      </c>
      <c r="W40" s="209">
        <v>2.47997516033772</v>
      </c>
      <c r="X40" s="209">
        <v>1.16590627227416</v>
      </c>
      <c r="Y40" s="209">
        <v>1.26552436876699</v>
      </c>
      <c r="Z40" s="209">
        <v>1.44195925573236</v>
      </c>
      <c r="AA40" s="209">
        <v>2.3</v>
      </c>
      <c r="AB40" s="209">
        <v>3.5</v>
      </c>
      <c r="AC40" s="209">
        <v>4.2</v>
      </c>
      <c r="AD40" s="209">
        <v>3.3</v>
      </c>
      <c r="AE40" s="209">
        <v>10.8</v>
      </c>
      <c r="AF40" s="210" t="s">
        <v>341</v>
      </c>
      <c r="AG40" s="24"/>
    </row>
    <row r="41">
      <c r="A41" s="204" t="s">
        <v>342</v>
      </c>
      <c r="B41" s="211">
        <f t="shared" ref="B41:AE41" si="13">1+B40/100</f>
        <v>1.214047962</v>
      </c>
      <c r="C41" s="211">
        <f t="shared" si="13"/>
        <v>1.11498333</v>
      </c>
      <c r="D41" s="211">
        <f t="shared" si="13"/>
        <v>1.091115485</v>
      </c>
      <c r="E41" s="211">
        <f t="shared" si="13"/>
        <v>1.099732679</v>
      </c>
      <c r="F41" s="211">
        <f t="shared" si="13"/>
        <v>1.083647897</v>
      </c>
      <c r="G41" s="211">
        <f t="shared" si="13"/>
        <v>1.099423445</v>
      </c>
      <c r="H41" s="211">
        <f t="shared" si="13"/>
        <v>1.029981021</v>
      </c>
      <c r="I41" s="211">
        <f t="shared" si="13"/>
        <v>1.017663098</v>
      </c>
      <c r="J41" s="211">
        <f t="shared" si="13"/>
        <v>1.048887039</v>
      </c>
      <c r="K41" s="211">
        <f t="shared" si="13"/>
        <v>1.027154649</v>
      </c>
      <c r="L41" s="211">
        <f t="shared" si="13"/>
        <v>1.011560821</v>
      </c>
      <c r="M41" s="211">
        <f t="shared" si="13"/>
        <v>1.038724</v>
      </c>
      <c r="N41" s="211">
        <f t="shared" si="13"/>
        <v>1.000736545</v>
      </c>
      <c r="O41" s="211">
        <f t="shared" si="13"/>
        <v>1.006909176</v>
      </c>
      <c r="P41" s="211">
        <f t="shared" si="13"/>
        <v>1.035181345</v>
      </c>
      <c r="Q41" s="211">
        <f t="shared" si="13"/>
        <v>1.020541607</v>
      </c>
      <c r="R41" s="211">
        <f t="shared" si="13"/>
        <v>1.025987142</v>
      </c>
      <c r="S41" s="211">
        <f t="shared" si="13"/>
        <v>0.9857454318</v>
      </c>
      <c r="T41" s="211">
        <f t="shared" si="13"/>
        <v>1.000209526</v>
      </c>
      <c r="U41" s="211">
        <f t="shared" si="13"/>
        <v>1.014599808</v>
      </c>
      <c r="V41" s="211">
        <f t="shared" si="13"/>
        <v>1.014318824</v>
      </c>
      <c r="W41" s="211">
        <f t="shared" si="13"/>
        <v>1.024799752</v>
      </c>
      <c r="X41" s="211">
        <f t="shared" si="13"/>
        <v>1.011659063</v>
      </c>
      <c r="Y41" s="211">
        <f t="shared" si="13"/>
        <v>1.012655244</v>
      </c>
      <c r="Z41" s="211">
        <f t="shared" si="13"/>
        <v>1.014419593</v>
      </c>
      <c r="AA41" s="211">
        <f t="shared" si="13"/>
        <v>1.023</v>
      </c>
      <c r="AB41" s="211">
        <f t="shared" si="13"/>
        <v>1.035</v>
      </c>
      <c r="AC41" s="211">
        <f t="shared" si="13"/>
        <v>1.042</v>
      </c>
      <c r="AD41" s="211">
        <f t="shared" si="13"/>
        <v>1.033</v>
      </c>
      <c r="AE41" s="211">
        <f t="shared" si="13"/>
        <v>1.108</v>
      </c>
      <c r="AF41" s="24"/>
      <c r="AG41" s="24"/>
    </row>
    <row r="42">
      <c r="A42" s="204" t="s">
        <v>343</v>
      </c>
      <c r="B42" s="211">
        <f t="shared" ref="B42:AD42" si="14">C42*B41</f>
        <v>3.422201609</v>
      </c>
      <c r="C42" s="211">
        <f t="shared" si="14"/>
        <v>2.818835595</v>
      </c>
      <c r="D42" s="211">
        <f t="shared" si="14"/>
        <v>2.528141471</v>
      </c>
      <c r="E42" s="211">
        <f t="shared" si="14"/>
        <v>2.317024645</v>
      </c>
      <c r="F42" s="211">
        <f t="shared" si="14"/>
        <v>2.106898059</v>
      </c>
      <c r="G42" s="211">
        <f t="shared" si="14"/>
        <v>1.944264428</v>
      </c>
      <c r="H42" s="211">
        <f t="shared" si="14"/>
        <v>1.768440028</v>
      </c>
      <c r="I42" s="211">
        <f t="shared" si="14"/>
        <v>1.716963703</v>
      </c>
      <c r="J42" s="211">
        <f t="shared" si="14"/>
        <v>1.687163175</v>
      </c>
      <c r="K42" s="211">
        <f t="shared" si="14"/>
        <v>1.60852705</v>
      </c>
      <c r="L42" s="211">
        <f t="shared" si="14"/>
        <v>1.566002794</v>
      </c>
      <c r="M42" s="211">
        <f t="shared" si="14"/>
        <v>1.548105425</v>
      </c>
      <c r="N42" s="211">
        <f t="shared" si="14"/>
        <v>1.490391505</v>
      </c>
      <c r="O42" s="211">
        <f t="shared" si="14"/>
        <v>1.489294572</v>
      </c>
      <c r="P42" s="211">
        <f t="shared" si="14"/>
        <v>1.47907538</v>
      </c>
      <c r="Q42" s="211">
        <f t="shared" si="14"/>
        <v>1.428807992</v>
      </c>
      <c r="R42" s="211">
        <f t="shared" si="14"/>
        <v>1.400048742</v>
      </c>
      <c r="S42" s="211">
        <f t="shared" si="14"/>
        <v>1.364587025</v>
      </c>
      <c r="T42" s="211">
        <f t="shared" si="14"/>
        <v>1.384319907</v>
      </c>
      <c r="U42" s="211">
        <f t="shared" si="14"/>
        <v>1.384029917</v>
      </c>
      <c r="V42" s="211">
        <f t="shared" si="14"/>
        <v>1.364114113</v>
      </c>
      <c r="W42" s="211">
        <f t="shared" si="14"/>
        <v>1.344857337</v>
      </c>
      <c r="X42" s="211">
        <f t="shared" si="14"/>
        <v>1.312312318</v>
      </c>
      <c r="Y42" s="211">
        <f t="shared" si="14"/>
        <v>1.297188318</v>
      </c>
      <c r="Z42" s="211">
        <f t="shared" si="14"/>
        <v>1.280977239</v>
      </c>
      <c r="AA42" s="211">
        <f t="shared" si="14"/>
        <v>1.26276863</v>
      </c>
      <c r="AB42" s="211">
        <f t="shared" si="14"/>
        <v>1.234377937</v>
      </c>
      <c r="AC42" s="211">
        <f t="shared" si="14"/>
        <v>1.192635688</v>
      </c>
      <c r="AD42" s="211">
        <f t="shared" si="14"/>
        <v>1.144564</v>
      </c>
      <c r="AE42" s="211">
        <f>AE41</f>
        <v>1.108</v>
      </c>
      <c r="AF42" s="24"/>
      <c r="AG42" s="24"/>
    </row>
    <row r="43">
      <c r="A43" s="24"/>
      <c r="B43" s="212"/>
      <c r="C43" s="212"/>
      <c r="D43" s="212"/>
      <c r="E43" s="212"/>
      <c r="F43" s="212"/>
      <c r="G43" s="212"/>
      <c r="H43" s="212"/>
      <c r="I43" s="212"/>
      <c r="J43" s="212"/>
      <c r="K43" s="212"/>
      <c r="L43" s="212"/>
      <c r="M43" s="212"/>
      <c r="N43" s="212"/>
      <c r="O43" s="212"/>
      <c r="P43" s="212"/>
      <c r="Q43" s="212"/>
      <c r="R43" s="212"/>
      <c r="S43" s="212"/>
      <c r="T43" s="212"/>
      <c r="U43" s="212"/>
      <c r="V43" s="212"/>
      <c r="W43" s="213"/>
      <c r="X43" s="212"/>
      <c r="Y43" s="212"/>
      <c r="Z43" s="212"/>
      <c r="AA43" s="212"/>
      <c r="AB43" s="212"/>
      <c r="AC43" s="212"/>
      <c r="AD43" s="213"/>
      <c r="AE43" s="212"/>
      <c r="AF43" s="24"/>
      <c r="AG43" s="24"/>
    </row>
    <row r="44">
      <c r="A44" s="204" t="s">
        <v>344</v>
      </c>
      <c r="B44" s="209">
        <v>1.31367531083045</v>
      </c>
      <c r="C44" s="209">
        <v>2.3343834923003</v>
      </c>
      <c r="D44" s="209">
        <v>6.09381555760677</v>
      </c>
      <c r="E44" s="209">
        <v>4.22283253080626</v>
      </c>
      <c r="F44" s="209">
        <v>-0.594662610224034</v>
      </c>
      <c r="G44" s="209">
        <v>-0.328734253149364</v>
      </c>
      <c r="H44" s="209">
        <v>1.43287167423985</v>
      </c>
      <c r="I44" s="209">
        <v>4.2667354020238</v>
      </c>
      <c r="J44" s="209">
        <v>2.90876706790345</v>
      </c>
      <c r="K44" s="209">
        <v>1.65248807678515</v>
      </c>
      <c r="L44" s="209">
        <v>3.60297638314407</v>
      </c>
      <c r="M44" s="209">
        <v>4.90655718688777</v>
      </c>
      <c r="N44" s="209">
        <v>6.53347457129013</v>
      </c>
      <c r="O44" s="209">
        <v>6.85352921700336</v>
      </c>
      <c r="P44" s="209">
        <v>5.60265634403116</v>
      </c>
      <c r="Q44" s="209">
        <v>2.68226202482893</v>
      </c>
      <c r="R44" s="209">
        <v>-4.80256911019237</v>
      </c>
      <c r="S44" s="209">
        <v>2.27342752370046</v>
      </c>
      <c r="T44" s="209">
        <v>1.77783318662328</v>
      </c>
      <c r="U44" s="209">
        <v>-0.799850263588141</v>
      </c>
      <c r="V44" s="209">
        <v>-0.483655803377019</v>
      </c>
      <c r="W44" s="209">
        <v>2.71511773180339</v>
      </c>
      <c r="X44" s="209">
        <v>5.3092304700114</v>
      </c>
      <c r="Y44" s="209">
        <v>2.45052910461612</v>
      </c>
      <c r="Z44" s="209">
        <v>4.35260979993666</v>
      </c>
      <c r="AA44" s="209">
        <v>3.0</v>
      </c>
      <c r="AB44" s="209">
        <v>2.4</v>
      </c>
      <c r="AC44" s="209">
        <v>-5.6</v>
      </c>
      <c r="AD44" s="209">
        <v>3.3</v>
      </c>
      <c r="AE44" s="209">
        <v>2.4</v>
      </c>
      <c r="AF44" s="208" t="s">
        <v>338</v>
      </c>
      <c r="AG44" s="210" t="s">
        <v>341</v>
      </c>
    </row>
    <row r="45">
      <c r="A45" s="204" t="s">
        <v>345</v>
      </c>
      <c r="B45" s="211">
        <f t="shared" ref="B45:AE45" si="15">1+B44/100</f>
        <v>1.013136753</v>
      </c>
      <c r="C45" s="211">
        <f t="shared" si="15"/>
        <v>1.023343835</v>
      </c>
      <c r="D45" s="211">
        <f t="shared" si="15"/>
        <v>1.060938156</v>
      </c>
      <c r="E45" s="211">
        <f t="shared" si="15"/>
        <v>1.042228325</v>
      </c>
      <c r="F45" s="211">
        <f t="shared" si="15"/>
        <v>0.9940533739</v>
      </c>
      <c r="G45" s="211">
        <f t="shared" si="15"/>
        <v>0.9967126575</v>
      </c>
      <c r="H45" s="211">
        <f t="shared" si="15"/>
        <v>1.014328717</v>
      </c>
      <c r="I45" s="211">
        <f t="shared" si="15"/>
        <v>1.042667354</v>
      </c>
      <c r="J45" s="211">
        <f t="shared" si="15"/>
        <v>1.029087671</v>
      </c>
      <c r="K45" s="211">
        <f t="shared" si="15"/>
        <v>1.016524881</v>
      </c>
      <c r="L45" s="211">
        <f t="shared" si="15"/>
        <v>1.036029764</v>
      </c>
      <c r="M45" s="211">
        <f t="shared" si="15"/>
        <v>1.049065572</v>
      </c>
      <c r="N45" s="211">
        <f t="shared" si="15"/>
        <v>1.065334746</v>
      </c>
      <c r="O45" s="211">
        <f t="shared" si="15"/>
        <v>1.068535292</v>
      </c>
      <c r="P45" s="211">
        <f t="shared" si="15"/>
        <v>1.056026563</v>
      </c>
      <c r="Q45" s="211">
        <f t="shared" si="15"/>
        <v>1.02682262</v>
      </c>
      <c r="R45" s="211">
        <f t="shared" si="15"/>
        <v>0.9519743089</v>
      </c>
      <c r="S45" s="211">
        <f t="shared" si="15"/>
        <v>1.022734275</v>
      </c>
      <c r="T45" s="211">
        <f t="shared" si="15"/>
        <v>1.017778332</v>
      </c>
      <c r="U45" s="211">
        <f t="shared" si="15"/>
        <v>0.9920014974</v>
      </c>
      <c r="V45" s="211">
        <f t="shared" si="15"/>
        <v>0.995163442</v>
      </c>
      <c r="W45" s="211">
        <f t="shared" si="15"/>
        <v>1.027151177</v>
      </c>
      <c r="X45" s="211">
        <f t="shared" si="15"/>
        <v>1.053092305</v>
      </c>
      <c r="Y45" s="211">
        <f t="shared" si="15"/>
        <v>1.024505291</v>
      </c>
      <c r="Z45" s="211">
        <f t="shared" si="15"/>
        <v>1.043526098</v>
      </c>
      <c r="AA45" s="211">
        <f t="shared" si="15"/>
        <v>1.03</v>
      </c>
      <c r="AB45" s="211">
        <f t="shared" si="15"/>
        <v>1.024</v>
      </c>
      <c r="AC45" s="211">
        <f t="shared" si="15"/>
        <v>0.944</v>
      </c>
      <c r="AD45" s="211">
        <f t="shared" si="15"/>
        <v>1.033</v>
      </c>
      <c r="AE45" s="211">
        <f t="shared" si="15"/>
        <v>1.024</v>
      </c>
      <c r="AF45" s="24"/>
      <c r="AG45" s="24"/>
    </row>
    <row r="46">
      <c r="A46" s="204" t="s">
        <v>346</v>
      </c>
      <c r="B46" s="211">
        <f t="shared" ref="B46:AD46" si="16">C46*B45</f>
        <v>2.008690442</v>
      </c>
      <c r="C46" s="211">
        <f t="shared" si="16"/>
        <v>1.982644926</v>
      </c>
      <c r="D46" s="211">
        <f t="shared" si="16"/>
        <v>1.937418156</v>
      </c>
      <c r="E46" s="211">
        <f t="shared" si="16"/>
        <v>1.826136751</v>
      </c>
      <c r="F46" s="211">
        <f t="shared" si="16"/>
        <v>1.752146537</v>
      </c>
      <c r="G46" s="211">
        <f t="shared" si="16"/>
        <v>1.762628228</v>
      </c>
      <c r="H46" s="211">
        <f t="shared" si="16"/>
        <v>1.768441701</v>
      </c>
      <c r="I46" s="211">
        <f t="shared" si="16"/>
        <v>1.743460155</v>
      </c>
      <c r="J46" s="211">
        <f t="shared" si="16"/>
        <v>1.672115414</v>
      </c>
      <c r="K46" s="211">
        <f t="shared" si="16"/>
        <v>1.624852247</v>
      </c>
      <c r="L46" s="211">
        <f t="shared" si="16"/>
        <v>1.598438246</v>
      </c>
      <c r="M46" s="211">
        <f t="shared" si="16"/>
        <v>1.542849734</v>
      </c>
      <c r="N46" s="211">
        <f t="shared" si="16"/>
        <v>1.470689512</v>
      </c>
      <c r="O46" s="211">
        <f t="shared" si="16"/>
        <v>1.380495209</v>
      </c>
      <c r="P46" s="211">
        <f t="shared" si="16"/>
        <v>1.291950971</v>
      </c>
      <c r="Q46" s="211">
        <f t="shared" si="16"/>
        <v>1.223407645</v>
      </c>
      <c r="R46" s="211">
        <f t="shared" si="16"/>
        <v>1.191449839</v>
      </c>
      <c r="S46" s="211">
        <f t="shared" si="16"/>
        <v>1.251556715</v>
      </c>
      <c r="T46" s="211">
        <f t="shared" si="16"/>
        <v>1.223735965</v>
      </c>
      <c r="U46" s="211">
        <f t="shared" si="16"/>
        <v>1.20236001</v>
      </c>
      <c r="V46" s="211">
        <f t="shared" si="16"/>
        <v>1.212054632</v>
      </c>
      <c r="W46" s="211">
        <f t="shared" si="16"/>
        <v>1.217945295</v>
      </c>
      <c r="X46" s="211">
        <f t="shared" si="16"/>
        <v>1.185750765</v>
      </c>
      <c r="Y46" s="211">
        <f t="shared" si="16"/>
        <v>1.125970402</v>
      </c>
      <c r="Z46" s="211">
        <f t="shared" si="16"/>
        <v>1.099038152</v>
      </c>
      <c r="AA46" s="211">
        <f t="shared" si="16"/>
        <v>1.053196613</v>
      </c>
      <c r="AB46" s="211">
        <f t="shared" si="16"/>
        <v>1.022520984</v>
      </c>
      <c r="AC46" s="211">
        <f t="shared" si="16"/>
        <v>0.998555648</v>
      </c>
      <c r="AD46" s="211">
        <f t="shared" si="16"/>
        <v>1.057792</v>
      </c>
      <c r="AE46" s="211">
        <f>AE45</f>
        <v>1.024</v>
      </c>
      <c r="AF46" s="24"/>
      <c r="AG46" s="24"/>
    </row>
    <row r="47">
      <c r="A47" s="24"/>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24"/>
      <c r="AG47" s="24"/>
    </row>
    <row r="48">
      <c r="A48" s="204" t="s">
        <v>347</v>
      </c>
      <c r="B48" s="211">
        <f t="shared" ref="B48:AD48" si="17">C48*B41</f>
        <v>3.088629611</v>
      </c>
      <c r="C48" s="211">
        <f t="shared" si="17"/>
        <v>2.544075446</v>
      </c>
      <c r="D48" s="211">
        <f t="shared" si="17"/>
        <v>2.281716129</v>
      </c>
      <c r="E48" s="211">
        <f t="shared" si="17"/>
        <v>2.091177478</v>
      </c>
      <c r="F48" s="211">
        <f t="shared" si="17"/>
        <v>1.901532544</v>
      </c>
      <c r="G48" s="211">
        <f t="shared" si="17"/>
        <v>1.754751289</v>
      </c>
      <c r="H48" s="211">
        <f t="shared" si="17"/>
        <v>1.596065007</v>
      </c>
      <c r="I48" s="211">
        <f t="shared" si="17"/>
        <v>1.54960623</v>
      </c>
      <c r="J48" s="211">
        <f t="shared" si="17"/>
        <v>1.522710447</v>
      </c>
      <c r="K48" s="211">
        <f t="shared" si="17"/>
        <v>1.451739215</v>
      </c>
      <c r="L48" s="211">
        <f t="shared" si="17"/>
        <v>1.413359922</v>
      </c>
      <c r="M48" s="211">
        <f t="shared" si="17"/>
        <v>1.397207062</v>
      </c>
      <c r="N48" s="211">
        <f t="shared" si="17"/>
        <v>1.345118686</v>
      </c>
      <c r="O48" s="211">
        <f t="shared" si="17"/>
        <v>1.344128675</v>
      </c>
      <c r="P48" s="211">
        <f t="shared" si="17"/>
        <v>1.334905577</v>
      </c>
      <c r="Q48" s="211">
        <f t="shared" si="17"/>
        <v>1.289537899</v>
      </c>
      <c r="R48" s="211">
        <f t="shared" si="17"/>
        <v>1.263581897</v>
      </c>
      <c r="S48" s="211">
        <f t="shared" si="17"/>
        <v>1.231576737</v>
      </c>
      <c r="T48" s="211">
        <f t="shared" si="17"/>
        <v>1.249386198</v>
      </c>
      <c r="U48" s="211">
        <f t="shared" si="17"/>
        <v>1.249124473</v>
      </c>
      <c r="V48" s="211">
        <f t="shared" si="17"/>
        <v>1.231149921</v>
      </c>
      <c r="W48" s="211">
        <f t="shared" si="17"/>
        <v>1.21377016</v>
      </c>
      <c r="X48" s="211">
        <f t="shared" si="17"/>
        <v>1.184397399</v>
      </c>
      <c r="Y48" s="211">
        <f t="shared" si="17"/>
        <v>1.170747579</v>
      </c>
      <c r="Z48" s="211">
        <f t="shared" si="17"/>
        <v>1.156116641</v>
      </c>
      <c r="AA48" s="211">
        <f t="shared" si="17"/>
        <v>1.139682879</v>
      </c>
      <c r="AB48" s="211">
        <f t="shared" si="17"/>
        <v>1.11405951</v>
      </c>
      <c r="AC48" s="211">
        <f t="shared" si="17"/>
        <v>1.076386</v>
      </c>
      <c r="AD48" s="211">
        <f t="shared" si="17"/>
        <v>1.033</v>
      </c>
      <c r="AE48" s="211">
        <v>1.0</v>
      </c>
      <c r="AF48" s="24"/>
      <c r="AG48" s="24"/>
    </row>
    <row r="49">
      <c r="A49" s="204" t="s">
        <v>348</v>
      </c>
      <c r="B49" s="211">
        <f t="shared" ref="B49:AD49" si="18">C49*B45</f>
        <v>1.96161176</v>
      </c>
      <c r="C49" s="211">
        <f t="shared" si="18"/>
        <v>1.936176685</v>
      </c>
      <c r="D49" s="211">
        <f t="shared" si="18"/>
        <v>1.892009918</v>
      </c>
      <c r="E49" s="211">
        <f t="shared" si="18"/>
        <v>1.78333667</v>
      </c>
      <c r="F49" s="211">
        <f t="shared" si="18"/>
        <v>1.711080602</v>
      </c>
      <c r="G49" s="211">
        <f t="shared" si="18"/>
        <v>1.721316629</v>
      </c>
      <c r="H49" s="211">
        <f t="shared" si="18"/>
        <v>1.726993849</v>
      </c>
      <c r="I49" s="211">
        <f t="shared" si="18"/>
        <v>1.702597807</v>
      </c>
      <c r="J49" s="211">
        <f t="shared" si="18"/>
        <v>1.632925209</v>
      </c>
      <c r="K49" s="211">
        <f t="shared" si="18"/>
        <v>1.586769773</v>
      </c>
      <c r="L49" s="211">
        <f t="shared" si="18"/>
        <v>1.560974849</v>
      </c>
      <c r="M49" s="211">
        <f t="shared" si="18"/>
        <v>1.506689194</v>
      </c>
      <c r="N49" s="211">
        <f t="shared" si="18"/>
        <v>1.436220227</v>
      </c>
      <c r="O49" s="211">
        <f t="shared" si="18"/>
        <v>1.348139852</v>
      </c>
      <c r="P49" s="211">
        <f t="shared" si="18"/>
        <v>1.261670871</v>
      </c>
      <c r="Q49" s="211">
        <f t="shared" si="18"/>
        <v>1.194734029</v>
      </c>
      <c r="R49" s="211">
        <f t="shared" si="18"/>
        <v>1.163525233</v>
      </c>
      <c r="S49" s="211">
        <f t="shared" si="18"/>
        <v>1.222223355</v>
      </c>
      <c r="T49" s="211">
        <f t="shared" si="18"/>
        <v>1.195054653</v>
      </c>
      <c r="U49" s="211">
        <f t="shared" si="18"/>
        <v>1.174179697</v>
      </c>
      <c r="V49" s="211">
        <f t="shared" si="18"/>
        <v>1.183647101</v>
      </c>
      <c r="W49" s="211">
        <f t="shared" si="18"/>
        <v>1.189399702</v>
      </c>
      <c r="X49" s="211">
        <f t="shared" si="18"/>
        <v>1.157959732</v>
      </c>
      <c r="Y49" s="211">
        <f t="shared" si="18"/>
        <v>1.099580471</v>
      </c>
      <c r="Z49" s="211">
        <f t="shared" si="18"/>
        <v>1.073279445</v>
      </c>
      <c r="AA49" s="211">
        <f t="shared" si="18"/>
        <v>1.028512317</v>
      </c>
      <c r="AB49" s="211">
        <f t="shared" si="18"/>
        <v>0.998555648</v>
      </c>
      <c r="AC49" s="211">
        <f t="shared" si="18"/>
        <v>0.975152</v>
      </c>
      <c r="AD49" s="211">
        <f t="shared" si="18"/>
        <v>1.033</v>
      </c>
      <c r="AE49" s="214">
        <v>1.0</v>
      </c>
      <c r="AF49" s="24"/>
      <c r="AG49" s="24"/>
    </row>
    <row r="50">
      <c r="A50" s="2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4"/>
      <c r="AG50" s="24"/>
    </row>
    <row r="51">
      <c r="A51" s="24"/>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24"/>
      <c r="AG51" s="24"/>
    </row>
    <row r="52">
      <c r="A52" s="24" t="s">
        <v>349</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216"/>
      <c r="AA52" s="216"/>
      <c r="AB52" s="216"/>
      <c r="AC52" s="216"/>
      <c r="AD52" s="216"/>
      <c r="AE52" s="195"/>
      <c r="AF52" s="24"/>
      <c r="AG52" s="24"/>
    </row>
    <row r="5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row>
    <row r="54">
      <c r="A54" s="24"/>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24"/>
      <c r="AF54" s="24"/>
      <c r="AG54" s="24"/>
    </row>
    <row r="55">
      <c r="A55" s="24"/>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24"/>
      <c r="AF55" s="24"/>
      <c r="AG55" s="24"/>
    </row>
    <row r="5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row>
    <row r="5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row>
    <row r="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row>
    <row r="60">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row>
    <row r="6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row>
    <row r="6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row>
    <row r="6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row>
    <row r="64">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row>
    <row r="6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row>
    <row r="6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row>
    <row r="67">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row>
    <row r="68">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row>
    <row r="6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row>
    <row r="70">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row>
    <row r="7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row>
    <row r="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row>
    <row r="7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row>
    <row r="74">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row>
    <row r="7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row>
    <row r="7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row>
    <row r="7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row>
    <row r="7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row>
    <row r="7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row>
    <row r="80">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row>
    <row r="8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row>
    <row r="8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row>
    <row r="8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row>
    <row r="8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row>
    <row r="8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row>
    <row r="8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row>
    <row r="8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row>
    <row r="8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row>
    <row r="90">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row>
    <row r="9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row>
    <row r="9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row>
    <row r="9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row>
    <row r="94">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row>
    <row r="9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row>
    <row r="9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row>
    <row r="9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row>
    <row r="9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row>
    <row r="9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row>
    <row r="10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row>
    <row r="10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row>
    <row r="1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row>
    <row r="1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row>
    <row r="10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row>
    <row r="10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row>
    <row r="10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row>
    <row r="10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row>
    <row r="10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row>
    <row r="110">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row>
    <row r="11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row>
    <row r="11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row>
    <row r="11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row>
    <row r="114">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row>
    <row r="1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row>
    <row r="11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row>
    <row r="11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row>
    <row r="11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row>
    <row r="11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row>
    <row r="120">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row>
    <row r="12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row>
    <row r="12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row>
    <row r="12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row>
    <row r="124">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row>
    <row r="1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row>
    <row r="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row>
    <row r="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row>
    <row r="12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row>
    <row r="12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row>
    <row r="130">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row>
    <row r="13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row>
    <row r="13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row>
    <row r="13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row>
    <row r="134">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row>
    <row r="1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row>
    <row r="13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row>
    <row r="13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row>
    <row r="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row>
    <row r="13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row>
    <row r="140">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row>
    <row r="14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row>
    <row r="14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row>
    <row r="14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row>
    <row r="144">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row>
    <row r="14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row>
    <row r="14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row>
    <row r="14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row>
    <row r="14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row>
    <row r="14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row>
    <row r="150">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row>
    <row r="15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row>
    <row r="15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row>
    <row r="15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row>
    <row r="154">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row>
    <row r="15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row>
    <row r="15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row>
    <row r="15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row>
    <row r="15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row>
    <row r="15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row>
    <row r="160">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row>
    <row r="16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row>
    <row r="16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row>
    <row r="16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row>
    <row r="164">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row>
    <row r="16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row>
    <row r="16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row>
    <row r="16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row>
    <row r="16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row>
    <row r="16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row>
    <row r="170">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row>
    <row r="17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row>
    <row r="17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row>
    <row r="17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row>
    <row r="174">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row>
    <row r="17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row>
    <row r="17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row>
    <row r="17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row>
    <row r="17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row>
    <row r="179">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row>
    <row r="180">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row>
    <row r="18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row>
    <row r="18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row>
    <row r="18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row>
    <row r="184">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row>
    <row r="18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row>
    <row r="18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row>
    <row r="187">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row>
    <row r="18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row>
    <row r="189">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row>
    <row r="190">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row>
    <row r="19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row>
    <row r="19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row>
    <row r="19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row>
    <row r="194">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row>
    <row r="19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row>
    <row r="19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row>
    <row r="197">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row>
    <row r="19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row>
    <row r="199">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row>
    <row r="200">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row>
    <row r="20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row>
    <row r="2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row>
    <row r="2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row>
    <row r="204">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row>
    <row r="20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row>
    <row r="206">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row>
    <row r="207">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row>
    <row r="20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row>
    <row r="20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row>
    <row r="210">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row>
    <row r="21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row>
    <row r="21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row>
    <row r="21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row>
    <row r="214">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row>
    <row r="2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row>
    <row r="216">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row>
    <row r="217">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row>
    <row r="21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row>
    <row r="21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row>
    <row r="220">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row>
    <row r="22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row>
    <row r="22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row>
    <row r="22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row>
    <row r="22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row>
    <row r="2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row>
    <row r="226">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row>
    <row r="227">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row>
    <row r="2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row>
    <row r="2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row>
    <row r="230">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row>
    <row r="23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row>
    <row r="23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row>
    <row r="23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row>
    <row r="234">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row>
    <row r="2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row>
    <row r="2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row>
    <row r="237">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row>
    <row r="2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row>
    <row r="23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row>
    <row r="240">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row>
    <row r="2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row>
    <row r="24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row>
    <row r="24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row>
    <row r="244">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row>
    <row r="24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row>
    <row r="246">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row>
    <row r="247">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row>
    <row r="24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row>
    <row r="24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row>
    <row r="250">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row>
    <row r="25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row>
    <row r="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row>
    <row r="25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row>
    <row r="254">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row>
    <row r="25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row>
    <row r="256">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row>
    <row r="257">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row>
    <row r="25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row>
    <row r="25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row>
    <row r="260">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row>
    <row r="26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row>
    <row r="26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row>
    <row r="26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row>
    <row r="264">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row>
    <row r="26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row>
    <row r="266">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row>
    <row r="267">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row>
    <row r="26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row>
    <row r="2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row>
    <row r="270">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row>
    <row r="27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row>
    <row r="27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row>
    <row r="27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row>
    <row r="274">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row>
    <row r="27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row>
    <row r="276">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row>
    <row r="277">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row>
    <row r="27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row>
    <row r="27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row>
    <row r="280">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row>
    <row r="28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row>
    <row r="28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row>
    <row r="28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row>
    <row r="28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row>
    <row r="28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row>
    <row r="286">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row>
    <row r="287">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row>
    <row r="28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row>
    <row r="2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row>
    <row r="290">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row>
    <row r="29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row>
    <row r="29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row>
    <row r="29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row>
    <row r="294">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row>
    <row r="29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row>
    <row r="296">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row>
    <row r="297">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row>
    <row r="2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row>
    <row r="29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row>
    <row r="300">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row>
    <row r="30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row>
    <row r="3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row>
    <row r="3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row>
    <row r="304">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row>
    <row r="30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row>
    <row r="306">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row>
    <row r="307">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row>
    <row r="30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row>
    <row r="30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row>
    <row r="310">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row>
    <row r="31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row>
    <row r="31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row>
    <row r="31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row>
    <row r="314">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row>
    <row r="3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row>
    <row r="316">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row>
    <row r="317">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row>
    <row r="31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row>
    <row r="31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row>
    <row r="320">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row>
    <row r="32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row>
    <row r="32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row>
    <row r="32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row>
    <row r="324">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row>
    <row r="3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row>
    <row r="326">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row>
    <row r="327">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row>
    <row r="3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row>
    <row r="32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row>
    <row r="330">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row>
    <row r="33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row>
    <row r="33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row>
    <row r="33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row>
    <row r="334">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row>
    <row r="3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row>
    <row r="336">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row>
    <row r="337">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row>
    <row r="3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row>
    <row r="33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row>
    <row r="340">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row>
    <row r="3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row>
    <row r="34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row>
    <row r="34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row>
    <row r="344">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row>
    <row r="34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row>
    <row r="346">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row>
    <row r="347">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row>
    <row r="34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row>
    <row r="34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row>
    <row r="350">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row>
    <row r="35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row>
    <row r="3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row>
    <row r="35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row>
    <row r="354">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row>
    <row r="35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row>
    <row r="356">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row>
    <row r="357">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row>
    <row r="35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row>
    <row r="35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row>
    <row r="360">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row>
    <row r="36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row>
    <row r="36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row>
    <row r="36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row>
    <row r="364">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row>
    <row r="36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row>
    <row r="366">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row>
    <row r="367">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row>
    <row r="36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row>
    <row r="369">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row>
    <row r="370">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row>
    <row r="37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row>
    <row r="37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row>
    <row r="37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row>
    <row r="374">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row>
    <row r="37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row>
    <row r="3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row>
    <row r="377">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row>
    <row r="37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row>
    <row r="379">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row>
    <row r="380">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row>
    <row r="38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row>
    <row r="38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row>
    <row r="38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row>
    <row r="384">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row>
    <row r="38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row>
    <row r="38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row>
    <row r="387">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row>
    <row r="38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row>
    <row r="389">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row>
    <row r="390">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row>
    <row r="39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row>
    <row r="39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row>
    <row r="39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row>
    <row r="394">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row>
    <row r="39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row>
    <row r="39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row>
    <row r="397">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row>
    <row r="39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row>
    <row r="399">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row>
    <row r="400">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row>
    <row r="40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row>
    <row r="4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row>
    <row r="4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row>
    <row r="404">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row>
    <row r="40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row>
    <row r="40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row>
    <row r="407">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row>
    <row r="40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row>
    <row r="409">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row>
    <row r="410">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row>
    <row r="41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row>
    <row r="41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row>
    <row r="41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row>
    <row r="414">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row>
    <row r="4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row>
    <row r="41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row>
    <row r="417">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row>
    <row r="41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row>
    <row r="419">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row>
    <row r="420">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row>
    <row r="42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row>
    <row r="42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row>
    <row r="42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row>
    <row r="424">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row>
    <row r="4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row>
    <row r="42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row>
    <row r="427">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row>
    <row r="4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row>
    <row r="429">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row>
    <row r="430">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row>
    <row r="43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row>
    <row r="43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row>
    <row r="43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row>
    <row r="434">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row>
    <row r="4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row>
    <row r="43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row>
    <row r="437">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row>
    <row r="43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row>
    <row r="439">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row>
    <row r="440">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row>
    <row r="4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row>
    <row r="44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row>
    <row r="44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row>
    <row r="444">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row>
    <row r="44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row>
    <row r="44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row>
    <row r="447">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row>
    <row r="44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row>
    <row r="449">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row>
    <row r="450">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row>
    <row r="45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row>
    <row r="45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row>
    <row r="45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row>
    <row r="454">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row>
    <row r="45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row>
    <row r="45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row>
    <row r="457">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row>
    <row r="45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row>
    <row r="459">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row>
    <row r="460">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row>
    <row r="46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row>
    <row r="46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row>
    <row r="46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row>
    <row r="46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row>
    <row r="46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row>
    <row r="46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row>
    <row r="467">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row>
    <row r="46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row>
    <row r="469">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row>
    <row r="470">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row>
    <row r="47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row>
    <row r="47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row>
    <row r="47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row>
    <row r="474">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row>
    <row r="47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row>
    <row r="4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row>
    <row r="477">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row>
    <row r="47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row>
    <row r="479">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row>
    <row r="480">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row>
    <row r="48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row>
    <row r="48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row>
    <row r="48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row>
    <row r="484">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row>
    <row r="48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row>
    <row r="48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row>
    <row r="487">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row>
    <row r="48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row>
    <row r="489">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row>
    <row r="490">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row>
    <row r="49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row>
    <row r="49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row>
    <row r="49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row>
    <row r="49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row>
    <row r="49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row>
    <row r="49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row>
    <row r="497">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row>
    <row r="49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row>
    <row r="499">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row>
    <row r="500">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row>
    <row r="50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row>
    <row r="5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row>
    <row r="5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row>
    <row r="504">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row>
    <row r="50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row>
    <row r="50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row>
    <row r="507">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row>
    <row r="50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row>
    <row r="509">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row>
    <row r="510">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row>
    <row r="51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row>
    <row r="51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row>
    <row r="51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row>
    <row r="514">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row>
    <row r="5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row>
    <row r="51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row>
    <row r="517">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row>
    <row r="51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row>
    <row r="519">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row>
    <row r="520">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row>
    <row r="52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row>
    <row r="52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row>
    <row r="52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row>
    <row r="524">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row>
    <row r="5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row>
    <row r="52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row>
    <row r="527">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row>
    <row r="5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row>
    <row r="529">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row>
    <row r="530">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row>
    <row r="53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row>
    <row r="53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row>
    <row r="53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row>
    <row r="534">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row>
    <row r="5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row>
    <row r="53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row>
    <row r="537">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row>
    <row r="53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row>
    <row r="539">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row>
    <row r="540">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row>
    <row r="5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row>
    <row r="54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row>
    <row r="54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row>
    <row r="544">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row>
    <row r="54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row>
    <row r="54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row>
    <row r="547">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row>
    <row r="54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row>
    <row r="549">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row>
    <row r="550">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row>
    <row r="55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row>
    <row r="55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row>
    <row r="55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row>
    <row r="554">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row>
    <row r="55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row>
    <row r="55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row>
    <row r="557">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row>
    <row r="55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row>
    <row r="559">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row>
    <row r="560">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row>
    <row r="56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row>
    <row r="56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row>
    <row r="56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row>
    <row r="564">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row>
    <row r="56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row>
    <row r="56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row>
    <row r="567">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row>
    <row r="56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row>
    <row r="569">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row>
    <row r="570">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row>
    <row r="57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row>
    <row r="57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row>
    <row r="57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row>
    <row r="574">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row>
    <row r="57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row>
    <row r="5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row>
    <row r="577">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row>
    <row r="57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row>
    <row r="579">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row>
    <row r="580">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row>
    <row r="58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row>
    <row r="58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row>
    <row r="58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row>
    <row r="584">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row>
    <row r="58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row>
    <row r="58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row>
    <row r="587">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row>
    <row r="58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row>
    <row r="589">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row>
    <row r="590">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row>
    <row r="59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row>
    <row r="59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row>
    <row r="59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row>
    <row r="594">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row>
    <row r="59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row>
    <row r="59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row>
    <row r="597">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row>
    <row r="59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row>
    <row r="599">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row>
    <row r="600">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row>
    <row r="60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row>
    <row r="6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row>
    <row r="6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row>
    <row r="604">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row>
    <row r="60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row>
    <row r="60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row>
    <row r="607">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row>
    <row r="60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row>
    <row r="609">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row>
    <row r="610">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row>
    <row r="61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row>
    <row r="61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row>
    <row r="61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row>
    <row r="614">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row>
    <row r="6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row>
    <row r="61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row>
    <row r="617">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row>
    <row r="61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row>
    <row r="619">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row>
    <row r="620">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row>
    <row r="62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row>
    <row r="62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row>
    <row r="62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row>
    <row r="624">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row>
    <row r="6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row>
    <row r="62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row>
    <row r="627">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row>
    <row r="6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row>
    <row r="629">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row>
    <row r="630">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row>
    <row r="63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row>
    <row r="63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row>
    <row r="63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row>
    <row r="634">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row>
    <row r="6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row>
    <row r="63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row>
    <row r="637">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row>
    <row r="63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row>
    <row r="639">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row>
    <row r="640">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row>
    <row r="6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row>
    <row r="64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row>
    <row r="64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row>
    <row r="644">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row>
    <row r="64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row>
    <row r="64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row>
    <row r="647">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row>
    <row r="648">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row>
    <row r="649">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row>
    <row r="650">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row>
    <row r="65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row>
    <row r="65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row>
    <row r="65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row>
    <row r="654">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row>
    <row r="65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row>
    <row r="65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row>
    <row r="657">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row>
    <row r="658">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row>
    <row r="659">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row>
    <row r="660">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row>
    <row r="66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row>
    <row r="66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row>
    <row r="66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row>
    <row r="664">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row>
    <row r="66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row>
    <row r="66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row>
    <row r="667">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row>
    <row r="668">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row>
    <row r="669">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row>
    <row r="670">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row>
    <row r="67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row>
    <row r="67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row>
    <row r="67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row>
    <row r="674">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row>
    <row r="67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row>
    <row r="6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row>
    <row r="677">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row>
    <row r="678">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row>
    <row r="679">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row>
    <row r="680">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row>
    <row r="68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row>
    <row r="68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row>
    <row r="68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row>
    <row r="684">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row>
    <row r="68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row>
    <row r="68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row>
    <row r="687">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row>
    <row r="688">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row>
    <row r="689">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row>
    <row r="690">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row>
    <row r="69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row>
    <row r="69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row>
    <row r="69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row>
    <row r="694">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row>
    <row r="69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row>
    <row r="69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row>
    <row r="697">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row>
    <row r="698">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row>
    <row r="699">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row>
    <row r="700">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row>
    <row r="70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row>
    <row r="7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row>
    <row r="7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row>
    <row r="704">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row>
    <row r="70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row>
    <row r="70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row>
    <row r="707">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row>
    <row r="708">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row>
    <row r="709">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row>
    <row r="710">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row>
    <row r="71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row>
    <row r="71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row>
    <row r="71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row>
    <row r="714">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row>
    <row r="7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row>
    <row r="71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row>
    <row r="717">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row>
    <row r="718">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row>
    <row r="719">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row>
    <row r="720">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row>
    <row r="72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row>
    <row r="72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row>
    <row r="72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row>
    <row r="724">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row>
    <row r="7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row>
    <row r="72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row>
    <row r="727">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row>
    <row r="728">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row>
    <row r="729">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row>
    <row r="730">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row>
    <row r="73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row>
    <row r="73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row>
    <row r="73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row>
    <row r="734">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row>
    <row r="7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row>
    <row r="73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row>
    <row r="737">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row>
    <row r="738">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row>
    <row r="739">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row>
    <row r="740">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row>
    <row r="7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row>
    <row r="74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row>
    <row r="74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row>
    <row r="744">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row>
    <row r="74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row>
    <row r="74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row>
    <row r="747">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row>
    <row r="748">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row>
    <row r="749">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row>
    <row r="750">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row>
    <row r="75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row>
    <row r="75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row>
    <row r="75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row>
    <row r="754">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row>
    <row r="75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row>
    <row r="75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row>
    <row r="757">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row>
    <row r="758">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row>
    <row r="759">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row>
    <row r="760">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row>
    <row r="76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row>
    <row r="76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row>
    <row r="76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row>
    <row r="764">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row>
    <row r="76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row>
    <row r="76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row>
    <row r="767">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row>
    <row r="768">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row>
    <row r="769">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row>
    <row r="770">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row>
    <row r="77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row>
    <row r="77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row>
    <row r="77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row>
    <row r="774">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row>
    <row r="77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row>
    <row r="7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row>
    <row r="777">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row>
    <row r="778">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row>
    <row r="779">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row>
    <row r="780">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row>
    <row r="78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row>
    <row r="78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row>
    <row r="78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row>
    <row r="784">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row>
    <row r="78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row>
    <row r="78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row>
    <row r="787">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row>
    <row r="788">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row>
    <row r="789">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row>
    <row r="790">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row>
    <row r="79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row>
    <row r="79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row>
    <row r="79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row>
    <row r="794">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row>
    <row r="79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row>
    <row r="79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row>
    <row r="797">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row>
    <row r="798">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row>
    <row r="799">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row>
    <row r="800">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row>
    <row r="80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row>
    <row r="8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row>
    <row r="8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row>
    <row r="804">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row>
    <row r="80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row>
    <row r="80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row>
    <row r="807">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row>
    <row r="808">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row>
    <row r="809">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row>
    <row r="810">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row>
    <row r="81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row>
    <row r="81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row>
    <row r="81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row>
    <row r="814">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row>
    <row r="8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row>
    <row r="81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row>
    <row r="817">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row>
    <row r="818">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row>
    <row r="819">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row>
    <row r="820">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row>
    <row r="82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row>
    <row r="82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row>
    <row r="82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row>
    <row r="824">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row>
    <row r="8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row>
    <row r="82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row>
    <row r="827">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row>
    <row r="828">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row>
    <row r="829">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row>
    <row r="830">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row>
    <row r="83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row>
    <row r="83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row>
    <row r="83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row>
    <row r="834">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row>
    <row r="8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row>
    <row r="83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row>
    <row r="837">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row>
    <row r="838">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row>
    <row r="839">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row>
    <row r="840">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row>
    <row r="8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row>
    <row r="84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row>
    <row r="84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row>
    <row r="844">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row>
    <row r="84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row>
    <row r="84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row>
    <row r="847">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row>
    <row r="848">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row>
    <row r="849">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row>
    <row r="850">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row>
    <row r="85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row>
    <row r="85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row>
    <row r="85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row>
    <row r="854">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row>
    <row r="85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row>
    <row r="85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row>
    <row r="857">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row>
    <row r="858">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row>
    <row r="859">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row>
    <row r="860">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row>
    <row r="86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row>
    <row r="86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row>
    <row r="86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row>
    <row r="864">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row>
    <row r="86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row>
    <row r="86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row>
    <row r="867">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row>
    <row r="868">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row>
    <row r="869">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row>
    <row r="870">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row>
    <row r="87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row>
    <row r="87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row>
    <row r="87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row>
    <row r="874">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row>
    <row r="87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row>
    <row r="8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row>
    <row r="877">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row>
    <row r="878">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row>
    <row r="879">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row>
    <row r="880">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row>
    <row r="88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row>
    <row r="88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row>
    <row r="88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row>
    <row r="884">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row>
    <row r="88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row>
    <row r="88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row>
    <row r="887">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row>
    <row r="888">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row>
    <row r="889">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row>
    <row r="890">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row>
    <row r="89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row>
    <row r="89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row>
    <row r="89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row>
    <row r="894">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row>
    <row r="89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row>
    <row r="89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row>
    <row r="897">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row>
    <row r="898">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row>
    <row r="899">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row>
    <row r="900">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row>
    <row r="90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row>
    <row r="9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row>
    <row r="9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row>
    <row r="904">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row>
    <row r="90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row>
    <row r="90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row>
    <row r="907">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row>
    <row r="908">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row>
    <row r="909">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row>
    <row r="910">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row>
    <row r="91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row>
    <row r="91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row>
    <row r="91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row>
    <row r="914">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row>
    <row r="9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row>
    <row r="91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row>
    <row r="917">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row>
    <row r="918">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row>
    <row r="919">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row>
    <row r="920">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row>
    <row r="92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row>
    <row r="92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row>
    <row r="92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row>
    <row r="924">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row>
    <row r="9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row>
    <row r="92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row>
    <row r="927">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row>
    <row r="928">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row>
    <row r="929">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row>
    <row r="930">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row>
    <row r="93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row>
    <row r="93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row>
    <row r="93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row>
    <row r="934">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row>
    <row r="9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row>
    <row r="93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row>
    <row r="937">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row>
    <row r="938">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row>
    <row r="939">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row>
    <row r="940">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row>
    <row r="9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row>
    <row r="94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row>
    <row r="94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row>
    <row r="944">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row>
    <row r="94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row>
    <row r="94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row>
    <row r="947">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row>
    <row r="948">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row>
    <row r="949">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row>
    <row r="950">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row>
    <row r="95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row>
    <row r="95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row>
    <row r="95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row>
    <row r="954">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row>
    <row r="95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row>
    <row r="95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row>
    <row r="957">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row>
    <row r="958">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row>
    <row r="959">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row>
    <row r="960">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row>
    <row r="96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row>
    <row r="96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row>
    <row r="96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row>
    <row r="964">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row>
    <row r="96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row>
    <row r="96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row>
    <row r="967">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row>
    <row r="968">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row>
    <row r="969">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row>
    <row r="970">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row>
    <row r="97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row>
    <row r="97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row>
    <row r="97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row>
    <row r="974">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row>
    <row r="97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row>
    <row r="9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row>
    <row r="977">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row>
    <row r="978">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row>
    <row r="979">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row>
    <row r="980">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row>
    <row r="98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row>
    <row r="98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row>
    <row r="98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row>
    <row r="984">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row>
    <row r="98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row>
    <row r="98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row>
    <row r="987">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row>
    <row r="988">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row>
    <row r="989">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row>
    <row r="990">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row>
    <row r="99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row>
    <row r="99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row>
    <row r="99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row>
    <row r="994">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row>
    <row r="99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row>
    <row r="99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row>
    <row r="997">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row>
    <row r="998">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row>
    <row r="999">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row>
    <row r="1000">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row>
    <row r="100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row>
    <row r="10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row>
    <row r="1003">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row>
    <row r="1004">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row>
    <row r="1005">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row>
    <row r="1006">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row>
    <row r="1007">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row>
    <row r="1008">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row>
    <row r="1009">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row>
    <row r="1010">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row>
    <row r="1011">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row>
    <row r="1012">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row>
    <row r="1013">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row>
    <row r="1014">
      <c r="A1014" s="24"/>
      <c r="B1014" s="24"/>
      <c r="C1014" s="2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row>
    <row r="1015">
      <c r="A1015" s="24"/>
      <c r="B1015" s="24"/>
      <c r="C1015" s="24"/>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row>
    <row r="1016">
      <c r="A1016" s="24"/>
      <c r="B1016" s="24"/>
      <c r="C1016" s="24"/>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row>
    <row r="1017">
      <c r="A1017" s="24"/>
      <c r="B1017" s="24"/>
      <c r="C1017" s="24"/>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row>
    <row r="1018">
      <c r="A1018" s="24"/>
      <c r="B1018" s="24"/>
      <c r="C1018" s="24"/>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row>
    <row r="1019">
      <c r="A1019" s="24"/>
      <c r="B1019" s="24"/>
      <c r="C1019" s="24"/>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row>
    <row r="1020">
      <c r="A1020" s="24"/>
      <c r="B1020" s="24"/>
      <c r="C1020" s="24"/>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row>
    <row r="1021">
      <c r="A1021" s="24"/>
      <c r="B1021" s="24"/>
      <c r="C1021" s="24"/>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row>
    <row r="1022">
      <c r="A1022" s="24"/>
      <c r="B1022" s="24"/>
      <c r="C1022" s="24"/>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row>
    <row r="1023">
      <c r="A1023" s="24"/>
      <c r="B1023" s="24"/>
      <c r="C1023" s="24"/>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row>
    <row r="1024">
      <c r="A1024" s="24"/>
      <c r="B1024" s="24"/>
      <c r="C1024" s="24"/>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row>
    <row r="1025">
      <c r="A1025" s="24"/>
      <c r="B1025" s="24"/>
      <c r="C1025" s="24"/>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row>
    <row r="1026">
      <c r="A1026" s="24"/>
      <c r="B1026" s="24"/>
      <c r="C1026" s="24"/>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row>
    <row r="1027">
      <c r="A1027" s="24"/>
      <c r="B1027" s="24"/>
      <c r="C1027" s="24"/>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row>
    <row r="1028">
      <c r="A1028" s="24"/>
      <c r="B1028" s="24"/>
      <c r="C1028" s="24"/>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row>
    <row r="1029">
      <c r="A1029" s="24"/>
      <c r="B1029" s="24"/>
      <c r="C1029" s="24"/>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row>
    <row r="1030">
      <c r="A1030" s="24"/>
      <c r="B1030" s="24"/>
      <c r="C1030" s="24"/>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row>
    <row r="1031">
      <c r="A1031" s="24"/>
      <c r="B1031" s="24"/>
      <c r="C1031" s="24"/>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row>
  </sheetData>
  <hyperlinks>
    <hyperlink r:id="rId1" ref="AF37"/>
    <hyperlink r:id="rId2" ref="AF38"/>
    <hyperlink r:id="rId3" ref="AF40"/>
    <hyperlink r:id="rId4" ref="AF44"/>
    <hyperlink r:id="rId5" ref="AG44"/>
  </hyperlinks>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sheetData>
    <row r="1">
      <c r="A1" s="217" t="s">
        <v>350</v>
      </c>
      <c r="B1" s="30"/>
      <c r="C1" s="30"/>
      <c r="D1" s="30"/>
      <c r="E1" s="30"/>
      <c r="F1" s="30"/>
      <c r="G1" s="30"/>
      <c r="H1" s="30"/>
      <c r="I1" s="30"/>
      <c r="J1" s="30"/>
      <c r="K1" s="30"/>
      <c r="L1" s="30"/>
      <c r="M1" s="30"/>
      <c r="N1" s="30"/>
      <c r="O1" s="30"/>
      <c r="P1" s="30"/>
      <c r="Q1" s="30"/>
      <c r="R1" s="24"/>
      <c r="S1" s="24"/>
      <c r="T1" s="24"/>
      <c r="U1" s="24"/>
      <c r="V1" s="24"/>
      <c r="W1" s="24"/>
      <c r="X1" s="24"/>
      <c r="Y1" s="24"/>
      <c r="Z1" s="24"/>
    </row>
    <row r="2">
      <c r="A2" s="24"/>
      <c r="B2" s="218">
        <v>2021.0</v>
      </c>
      <c r="C2" s="24" t="s">
        <v>351</v>
      </c>
      <c r="D2" s="24"/>
      <c r="E2" s="24"/>
      <c r="F2" s="24"/>
      <c r="G2" s="24"/>
      <c r="H2" s="24"/>
      <c r="I2" s="24"/>
      <c r="J2" s="24"/>
      <c r="K2" s="24"/>
      <c r="L2" s="24"/>
      <c r="M2" s="24"/>
      <c r="N2" s="24"/>
      <c r="O2" s="24"/>
      <c r="P2" s="24"/>
      <c r="Q2" s="24"/>
      <c r="R2" s="24"/>
      <c r="S2" s="24"/>
      <c r="T2" s="24"/>
      <c r="U2" s="24"/>
      <c r="V2" s="24"/>
      <c r="W2" s="24"/>
      <c r="X2" s="24"/>
      <c r="Y2" s="24"/>
      <c r="Z2" s="24"/>
    </row>
    <row r="3">
      <c r="A3" s="57" t="s">
        <v>352</v>
      </c>
      <c r="B3" s="219">
        <f>(H222+I222)/2</f>
        <v>38.84304348</v>
      </c>
      <c r="C3" s="38" t="s">
        <v>98</v>
      </c>
      <c r="D3" s="24"/>
      <c r="E3" s="24"/>
      <c r="F3" s="24"/>
      <c r="G3" s="24"/>
      <c r="H3" s="24"/>
      <c r="I3" s="24"/>
      <c r="J3" s="24"/>
      <c r="K3" s="24"/>
      <c r="L3" s="24"/>
      <c r="M3" s="24"/>
      <c r="N3" s="24"/>
      <c r="O3" s="24"/>
      <c r="P3" s="24"/>
      <c r="Q3" s="24"/>
      <c r="R3" s="24"/>
      <c r="S3" s="24"/>
      <c r="T3" s="24"/>
      <c r="U3" s="24"/>
      <c r="V3" s="24"/>
      <c r="W3" s="24"/>
      <c r="X3" s="24"/>
      <c r="Y3" s="24"/>
      <c r="Z3" s="24"/>
    </row>
    <row r="4">
      <c r="A4" s="57" t="s">
        <v>353</v>
      </c>
      <c r="B4" s="219">
        <f>(H118+I118)/2</f>
        <v>32.99014847</v>
      </c>
      <c r="C4" s="38" t="s">
        <v>98</v>
      </c>
      <c r="D4" s="24"/>
      <c r="E4" s="24"/>
      <c r="F4" s="24"/>
      <c r="G4" s="24"/>
      <c r="H4" s="24"/>
      <c r="I4" s="24"/>
      <c r="J4" s="24"/>
      <c r="K4" s="24"/>
      <c r="L4" s="24"/>
      <c r="M4" s="24"/>
      <c r="N4" s="24"/>
      <c r="O4" s="24"/>
      <c r="P4" s="24"/>
      <c r="Q4" s="24"/>
      <c r="R4" s="24"/>
      <c r="S4" s="24"/>
      <c r="T4" s="24"/>
      <c r="U4" s="24"/>
      <c r="V4" s="24"/>
      <c r="W4" s="24"/>
      <c r="X4" s="24"/>
      <c r="Y4" s="24"/>
      <c r="Z4" s="24"/>
    </row>
    <row r="5">
      <c r="A5" s="220" t="s">
        <v>354</v>
      </c>
      <c r="B5" s="221">
        <f>34777+43504+10249+146</f>
        <v>88676</v>
      </c>
      <c r="C5" s="45" t="s">
        <v>38</v>
      </c>
      <c r="D5" s="222" t="s">
        <v>355</v>
      </c>
      <c r="E5" s="44"/>
      <c r="F5" s="44"/>
      <c r="G5" s="44"/>
      <c r="H5" s="44"/>
      <c r="I5" s="44"/>
      <c r="J5" s="44"/>
      <c r="K5" s="44"/>
      <c r="L5" s="44"/>
      <c r="M5" s="44"/>
      <c r="N5" s="44"/>
      <c r="O5" s="44"/>
      <c r="P5" s="44"/>
      <c r="Q5" s="44"/>
      <c r="R5" s="24"/>
      <c r="S5" s="24"/>
      <c r="T5" s="24"/>
      <c r="U5" s="24"/>
      <c r="V5" s="24"/>
      <c r="W5" s="24"/>
      <c r="X5" s="24"/>
      <c r="Y5" s="24"/>
      <c r="Z5" s="24"/>
    </row>
    <row r="6">
      <c r="A6" s="220" t="s">
        <v>356</v>
      </c>
      <c r="B6" s="221">
        <f>21693+46562+13839+630</f>
        <v>82724</v>
      </c>
      <c r="C6" s="45" t="s">
        <v>38</v>
      </c>
      <c r="D6" s="222" t="s">
        <v>355</v>
      </c>
      <c r="E6" s="44"/>
      <c r="F6" s="44"/>
      <c r="G6" s="44"/>
      <c r="H6" s="44"/>
      <c r="I6" s="44"/>
      <c r="J6" s="44"/>
      <c r="K6" s="44"/>
      <c r="L6" s="44"/>
      <c r="M6" s="44"/>
      <c r="N6" s="44"/>
      <c r="O6" s="44"/>
      <c r="P6" s="44"/>
      <c r="Q6" s="44"/>
      <c r="R6" s="24"/>
      <c r="S6" s="24"/>
      <c r="T6" s="24"/>
      <c r="U6" s="24"/>
      <c r="V6" s="24"/>
      <c r="W6" s="24"/>
      <c r="X6" s="24"/>
      <c r="Y6" s="24"/>
      <c r="Z6" s="24"/>
    </row>
    <row r="7">
      <c r="A7" s="220" t="s">
        <v>357</v>
      </c>
      <c r="B7" s="221">
        <f>B5+B6</f>
        <v>171400</v>
      </c>
      <c r="C7" s="45" t="s">
        <v>38</v>
      </c>
      <c r="D7" s="44" t="s">
        <v>358</v>
      </c>
      <c r="E7" s="44"/>
      <c r="F7" s="44"/>
      <c r="G7" s="44"/>
      <c r="H7" s="44"/>
      <c r="I7" s="44"/>
      <c r="J7" s="44"/>
      <c r="K7" s="44"/>
      <c r="L7" s="44"/>
      <c r="M7" s="44"/>
      <c r="N7" s="44"/>
      <c r="O7" s="44"/>
      <c r="P7" s="44"/>
      <c r="Q7" s="44"/>
      <c r="R7" s="24"/>
      <c r="S7" s="24"/>
      <c r="T7" s="24"/>
      <c r="U7" s="24"/>
      <c r="V7" s="24"/>
      <c r="W7" s="24"/>
      <c r="X7" s="24"/>
      <c r="Y7" s="24"/>
      <c r="Z7" s="24"/>
    </row>
    <row r="8">
      <c r="A8" s="38" t="s">
        <v>359</v>
      </c>
      <c r="B8" s="223">
        <f>B5/B7</f>
        <v>0.5173628938</v>
      </c>
      <c r="C8" s="24"/>
      <c r="D8" s="24"/>
      <c r="E8" s="24"/>
      <c r="F8" s="24"/>
      <c r="G8" s="24"/>
      <c r="H8" s="24"/>
      <c r="I8" s="24"/>
      <c r="J8" s="24"/>
      <c r="K8" s="24"/>
      <c r="L8" s="24"/>
      <c r="M8" s="24"/>
      <c r="N8" s="24"/>
      <c r="O8" s="24"/>
      <c r="P8" s="24"/>
      <c r="Q8" s="24"/>
      <c r="R8" s="24"/>
      <c r="S8" s="24"/>
      <c r="T8" s="24"/>
      <c r="U8" s="24"/>
      <c r="V8" s="24"/>
      <c r="W8" s="24"/>
      <c r="X8" s="24"/>
      <c r="Y8" s="24"/>
      <c r="Z8" s="24"/>
    </row>
    <row r="9">
      <c r="A9" s="38" t="s">
        <v>360</v>
      </c>
      <c r="B9" s="223">
        <f>B6/B7</f>
        <v>0.4826371062</v>
      </c>
      <c r="C9" s="24"/>
      <c r="D9" s="24"/>
      <c r="E9" s="24"/>
      <c r="F9" s="24"/>
      <c r="G9" s="24"/>
      <c r="H9" s="24"/>
      <c r="I9" s="24"/>
      <c r="J9" s="24"/>
      <c r="K9" s="24"/>
      <c r="L9" s="24"/>
      <c r="M9" s="24"/>
      <c r="N9" s="24"/>
      <c r="O9" s="24"/>
      <c r="P9" s="24"/>
      <c r="Q9" s="24"/>
      <c r="R9" s="24"/>
      <c r="S9" s="24"/>
      <c r="T9" s="24"/>
      <c r="U9" s="24"/>
      <c r="V9" s="24"/>
      <c r="W9" s="24"/>
      <c r="X9" s="24"/>
      <c r="Y9" s="24"/>
      <c r="Z9" s="24"/>
    </row>
    <row r="10">
      <c r="A10" s="220" t="s">
        <v>361</v>
      </c>
      <c r="B10" s="224">
        <f>B3*B9+B4*B8</f>
        <v>35.81497278</v>
      </c>
      <c r="C10" s="220" t="s">
        <v>98</v>
      </c>
      <c r="D10" s="44"/>
      <c r="E10" s="44"/>
      <c r="F10" s="44"/>
      <c r="G10" s="44"/>
      <c r="H10" s="44"/>
      <c r="I10" s="44"/>
      <c r="J10" s="44"/>
      <c r="K10" s="44"/>
      <c r="L10" s="44"/>
      <c r="M10" s="44"/>
      <c r="N10" s="44"/>
      <c r="O10" s="44"/>
      <c r="P10" s="44"/>
      <c r="Q10" s="44"/>
      <c r="R10" s="24"/>
      <c r="S10" s="24"/>
      <c r="T10" s="24"/>
      <c r="U10" s="24"/>
      <c r="V10" s="24"/>
      <c r="W10" s="24"/>
      <c r="X10" s="24"/>
      <c r="Y10" s="24"/>
      <c r="Z10" s="24"/>
    </row>
    <row r="1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row>
    <row r="12">
      <c r="A12" s="226" t="s">
        <v>362</v>
      </c>
      <c r="B12" s="215"/>
      <c r="C12" s="215"/>
      <c r="D12" s="215"/>
      <c r="E12" s="215"/>
      <c r="F12" s="215"/>
      <c r="G12" s="215"/>
      <c r="H12" s="215"/>
      <c r="I12" s="215"/>
      <c r="J12" s="215"/>
      <c r="K12" s="215"/>
      <c r="L12" s="215"/>
      <c r="M12" s="215"/>
      <c r="N12" s="215"/>
      <c r="O12" s="215"/>
      <c r="P12" s="215"/>
      <c r="Q12" s="215"/>
      <c r="R12" s="24"/>
      <c r="S12" s="24"/>
      <c r="T12" s="24"/>
      <c r="U12" s="24"/>
      <c r="V12" s="24"/>
      <c r="W12" s="24"/>
      <c r="X12" s="24"/>
      <c r="Y12" s="24"/>
      <c r="Z12" s="24"/>
    </row>
    <row r="13">
      <c r="A13" s="227" t="s">
        <v>363</v>
      </c>
      <c r="B13" s="228"/>
      <c r="C13" s="228"/>
      <c r="D13" s="228"/>
      <c r="E13" s="228"/>
      <c r="F13" s="228"/>
      <c r="G13" s="228"/>
      <c r="H13" s="228"/>
      <c r="I13" s="228"/>
      <c r="J13" s="228"/>
      <c r="K13" s="228"/>
      <c r="L13" s="228"/>
      <c r="M13" s="228"/>
      <c r="N13" s="228"/>
      <c r="O13" s="228"/>
      <c r="P13" s="228"/>
      <c r="Q13" s="229" t="s">
        <v>364</v>
      </c>
      <c r="R13" s="24"/>
      <c r="S13" s="24"/>
      <c r="T13" s="24"/>
      <c r="U13" s="24"/>
      <c r="V13" s="24"/>
      <c r="W13" s="24"/>
      <c r="X13" s="24"/>
      <c r="Y13" s="24"/>
      <c r="Z13" s="24"/>
    </row>
    <row r="14">
      <c r="A14" s="230" t="s">
        <v>365</v>
      </c>
      <c r="B14" s="231" t="s">
        <v>366</v>
      </c>
      <c r="C14" s="232"/>
      <c r="D14" s="232"/>
      <c r="E14" s="232"/>
      <c r="F14" s="232"/>
      <c r="G14" s="232"/>
      <c r="H14" s="232"/>
      <c r="I14" s="232"/>
      <c r="J14" s="232"/>
      <c r="K14" s="232"/>
      <c r="L14" s="232"/>
      <c r="M14" s="232"/>
      <c r="N14" s="232"/>
      <c r="O14" s="232"/>
      <c r="P14" s="232"/>
      <c r="Q14" s="233"/>
      <c r="R14" s="24"/>
      <c r="S14" s="24"/>
      <c r="T14" s="24"/>
      <c r="U14" s="24"/>
      <c r="V14" s="24"/>
      <c r="W14" s="24"/>
      <c r="X14" s="24"/>
      <c r="Y14" s="24"/>
      <c r="Z14" s="24"/>
    </row>
    <row r="15">
      <c r="A15" s="234"/>
      <c r="B15" s="235">
        <v>0.0</v>
      </c>
      <c r="C15" s="235">
        <v>1.0</v>
      </c>
      <c r="D15" s="235">
        <v>5.0</v>
      </c>
      <c r="E15" s="235">
        <v>10.0</v>
      </c>
      <c r="F15" s="235">
        <v>20.0</v>
      </c>
      <c r="G15" s="235">
        <v>30.0</v>
      </c>
      <c r="H15" s="235">
        <v>40.0</v>
      </c>
      <c r="I15" s="235">
        <v>45.0</v>
      </c>
      <c r="J15" s="235">
        <v>50.0</v>
      </c>
      <c r="K15" s="235">
        <v>55.0</v>
      </c>
      <c r="L15" s="235">
        <v>60.0</v>
      </c>
      <c r="M15" s="235">
        <v>65.0</v>
      </c>
      <c r="N15" s="235">
        <v>70.0</v>
      </c>
      <c r="O15" s="235">
        <v>75.0</v>
      </c>
      <c r="P15" s="235">
        <v>80.0</v>
      </c>
      <c r="Q15" s="236">
        <v>85.0</v>
      </c>
      <c r="R15" s="24"/>
      <c r="S15" s="24"/>
      <c r="T15" s="24"/>
      <c r="U15" s="24"/>
      <c r="V15" s="24"/>
      <c r="W15" s="24"/>
      <c r="X15" s="24"/>
      <c r="Y15" s="24"/>
      <c r="Z15" s="24"/>
    </row>
    <row r="16">
      <c r="A16" s="237" t="s">
        <v>367</v>
      </c>
      <c r="B16" s="232"/>
      <c r="C16" s="232"/>
      <c r="D16" s="232"/>
      <c r="E16" s="232"/>
      <c r="F16" s="232"/>
      <c r="G16" s="232"/>
      <c r="H16" s="232"/>
      <c r="I16" s="232"/>
      <c r="J16" s="232"/>
      <c r="K16" s="232"/>
      <c r="L16" s="232"/>
      <c r="M16" s="232"/>
      <c r="N16" s="232"/>
      <c r="O16" s="232"/>
      <c r="P16" s="232"/>
      <c r="Q16" s="232"/>
      <c r="R16" s="225"/>
      <c r="S16" s="225"/>
      <c r="T16" s="225"/>
      <c r="U16" s="225"/>
      <c r="V16" s="225"/>
      <c r="W16" s="225"/>
      <c r="X16" s="225"/>
      <c r="Y16" s="225"/>
      <c r="Z16" s="225"/>
    </row>
    <row r="17">
      <c r="A17" s="238">
        <v>1920.0</v>
      </c>
      <c r="B17" s="239">
        <v>47.0306280001</v>
      </c>
      <c r="C17" s="239">
        <v>55.5084619482</v>
      </c>
      <c r="D17" s="239">
        <v>54.4898316693</v>
      </c>
      <c r="E17" s="239">
        <v>50.5154454774</v>
      </c>
      <c r="F17" s="239">
        <v>42.4760197043</v>
      </c>
      <c r="G17" s="239">
        <v>35.3515265728</v>
      </c>
      <c r="H17" s="239">
        <v>27.7991197401</v>
      </c>
      <c r="I17" s="239">
        <v>24.0496931043</v>
      </c>
      <c r="J17" s="239">
        <v>20.4387617075</v>
      </c>
      <c r="K17" s="239">
        <v>17.0053313089</v>
      </c>
      <c r="L17" s="239">
        <v>13.8177427519</v>
      </c>
      <c r="M17" s="239">
        <v>10.9357651065</v>
      </c>
      <c r="N17" s="239">
        <v>8.4327999686</v>
      </c>
      <c r="O17" s="239">
        <v>6.3841575039</v>
      </c>
      <c r="P17" s="239">
        <v>4.7802227273</v>
      </c>
      <c r="Q17" s="240">
        <v>3.5489656244</v>
      </c>
      <c r="R17" s="24"/>
      <c r="S17" s="24"/>
      <c r="T17" s="24"/>
      <c r="U17" s="24"/>
      <c r="V17" s="24"/>
      <c r="W17" s="24"/>
      <c r="X17" s="24"/>
      <c r="Y17" s="24"/>
      <c r="Z17" s="24"/>
    </row>
    <row r="18">
      <c r="A18" s="238">
        <v>1921.0</v>
      </c>
      <c r="B18" s="239">
        <v>48.8224915263</v>
      </c>
      <c r="C18" s="239">
        <v>58.4555911418</v>
      </c>
      <c r="D18" s="239">
        <v>57.005714806</v>
      </c>
      <c r="E18" s="239">
        <v>52.7515482397</v>
      </c>
      <c r="F18" s="239">
        <v>44.2236555278</v>
      </c>
      <c r="G18" s="239">
        <v>36.6144167729</v>
      </c>
      <c r="H18" s="239">
        <v>28.6091167216</v>
      </c>
      <c r="I18" s="239">
        <v>24.7313648298</v>
      </c>
      <c r="J18" s="239">
        <v>21.0175981451</v>
      </c>
      <c r="K18" s="239">
        <v>17.4958167512</v>
      </c>
      <c r="L18" s="239">
        <v>14.1961043753</v>
      </c>
      <c r="M18" s="239">
        <v>11.1986756753</v>
      </c>
      <c r="N18" s="239">
        <v>8.5898310101</v>
      </c>
      <c r="O18" s="239">
        <v>6.4327994695</v>
      </c>
      <c r="P18" s="239">
        <v>4.7323565173</v>
      </c>
      <c r="Q18" s="240">
        <v>3.4624335742</v>
      </c>
      <c r="R18" s="24"/>
      <c r="S18" s="24"/>
      <c r="T18" s="24"/>
      <c r="U18" s="24"/>
      <c r="V18" s="24"/>
      <c r="W18" s="24"/>
      <c r="X18" s="24"/>
      <c r="Y18" s="24"/>
      <c r="Z18" s="24"/>
    </row>
    <row r="19">
      <c r="A19" s="238">
        <v>1922.0</v>
      </c>
      <c r="B19" s="239">
        <v>49.5876774786</v>
      </c>
      <c r="C19" s="239">
        <v>58.5917685924</v>
      </c>
      <c r="D19" s="239">
        <v>56.8585105203</v>
      </c>
      <c r="E19" s="239">
        <v>52.5049770383</v>
      </c>
      <c r="F19" s="239">
        <v>43.8213271791</v>
      </c>
      <c r="G19" s="239">
        <v>36.0775620287</v>
      </c>
      <c r="H19" s="239">
        <v>28.0982974573</v>
      </c>
      <c r="I19" s="239">
        <v>24.2526762218</v>
      </c>
      <c r="J19" s="239">
        <v>20.5014655614</v>
      </c>
      <c r="K19" s="239">
        <v>16.9661646625</v>
      </c>
      <c r="L19" s="239">
        <v>13.6496641465</v>
      </c>
      <c r="M19" s="239">
        <v>10.6728803613</v>
      </c>
      <c r="N19" s="239">
        <v>8.0505226238</v>
      </c>
      <c r="O19" s="239">
        <v>5.887104916</v>
      </c>
      <c r="P19" s="239">
        <v>4.2451250002</v>
      </c>
      <c r="Q19" s="240">
        <v>3.0713437368</v>
      </c>
      <c r="R19" s="24"/>
      <c r="S19" s="24"/>
      <c r="T19" s="24"/>
      <c r="U19" s="24"/>
      <c r="V19" s="24"/>
      <c r="W19" s="24"/>
      <c r="X19" s="24"/>
      <c r="Y19" s="24"/>
      <c r="Z19" s="24"/>
    </row>
    <row r="20">
      <c r="A20" s="238">
        <v>1923.0</v>
      </c>
      <c r="B20" s="239">
        <v>52.8793183006</v>
      </c>
      <c r="C20" s="239">
        <v>60.7943086104</v>
      </c>
      <c r="D20" s="239">
        <v>58.7433160053</v>
      </c>
      <c r="E20" s="239">
        <v>54.3165064252</v>
      </c>
      <c r="F20" s="239">
        <v>45.6001347257</v>
      </c>
      <c r="G20" s="239">
        <v>37.6027215513</v>
      </c>
      <c r="H20" s="239">
        <v>29.3946203978</v>
      </c>
      <c r="I20" s="239">
        <v>25.4594823981</v>
      </c>
      <c r="J20" s="239">
        <v>21.6623957302</v>
      </c>
      <c r="K20" s="239">
        <v>18.0707151939</v>
      </c>
      <c r="L20" s="239">
        <v>14.6825069164</v>
      </c>
      <c r="M20" s="239">
        <v>11.6551974635</v>
      </c>
      <c r="N20" s="239">
        <v>8.9628060338</v>
      </c>
      <c r="O20" s="239">
        <v>6.7529061961</v>
      </c>
      <c r="P20" s="239">
        <v>5.0245116151</v>
      </c>
      <c r="Q20" s="240">
        <v>3.7479487632</v>
      </c>
      <c r="R20" s="24"/>
      <c r="S20" s="24"/>
      <c r="T20" s="24"/>
      <c r="U20" s="24"/>
      <c r="V20" s="24"/>
      <c r="W20" s="24"/>
      <c r="X20" s="24"/>
      <c r="Y20" s="24"/>
      <c r="Z20" s="24"/>
    </row>
    <row r="21">
      <c r="A21" s="238">
        <v>1924.0</v>
      </c>
      <c r="B21" s="239">
        <v>52.6106674868</v>
      </c>
      <c r="C21" s="239">
        <v>60.5134857446</v>
      </c>
      <c r="D21" s="239">
        <v>58.4369810819</v>
      </c>
      <c r="E21" s="239">
        <v>54.0185792189</v>
      </c>
      <c r="F21" s="239">
        <v>45.2357159014</v>
      </c>
      <c r="G21" s="239">
        <v>37.1782039232</v>
      </c>
      <c r="H21" s="239">
        <v>28.9782540824</v>
      </c>
      <c r="I21" s="239">
        <v>25.0235811959</v>
      </c>
      <c r="J21" s="239">
        <v>21.2209459734</v>
      </c>
      <c r="K21" s="239">
        <v>17.6563414972</v>
      </c>
      <c r="L21" s="239">
        <v>14.3740994246</v>
      </c>
      <c r="M21" s="239">
        <v>11.371302778</v>
      </c>
      <c r="N21" s="239">
        <v>8.7197834839</v>
      </c>
      <c r="O21" s="239">
        <v>6.543356412</v>
      </c>
      <c r="P21" s="239">
        <v>4.8214401019</v>
      </c>
      <c r="Q21" s="240">
        <v>3.5249485616</v>
      </c>
      <c r="R21" s="24"/>
      <c r="S21" s="24"/>
      <c r="T21" s="24"/>
      <c r="U21" s="24"/>
      <c r="V21" s="24"/>
      <c r="W21" s="24"/>
      <c r="X21" s="24"/>
      <c r="Y21" s="24"/>
      <c r="Z21" s="24"/>
    </row>
    <row r="22">
      <c r="A22" s="238">
        <v>1925.0</v>
      </c>
      <c r="B22" s="239">
        <v>52.8536850027</v>
      </c>
      <c r="C22" s="239">
        <v>60.4647985437</v>
      </c>
      <c r="D22" s="239">
        <v>58.2594607508</v>
      </c>
      <c r="E22" s="239">
        <v>53.8420020348</v>
      </c>
      <c r="F22" s="239">
        <v>45.0531291004</v>
      </c>
      <c r="G22" s="239">
        <v>37.0325888841</v>
      </c>
      <c r="H22" s="239">
        <v>28.9182705267</v>
      </c>
      <c r="I22" s="239">
        <v>25.0147717223</v>
      </c>
      <c r="J22" s="239">
        <v>21.2545257269</v>
      </c>
      <c r="K22" s="239">
        <v>17.683667276</v>
      </c>
      <c r="L22" s="239">
        <v>14.348782251</v>
      </c>
      <c r="M22" s="239">
        <v>11.3556447127</v>
      </c>
      <c r="N22" s="239">
        <v>8.7359854462</v>
      </c>
      <c r="O22" s="239">
        <v>6.4651038501</v>
      </c>
      <c r="P22" s="239">
        <v>4.7316958242</v>
      </c>
      <c r="Q22" s="240">
        <v>3.4769935032</v>
      </c>
      <c r="R22" s="24"/>
      <c r="S22" s="24"/>
      <c r="T22" s="24"/>
      <c r="U22" s="24"/>
      <c r="V22" s="24"/>
      <c r="W22" s="24"/>
      <c r="X22" s="24"/>
      <c r="Y22" s="24"/>
      <c r="Z22" s="24"/>
    </row>
    <row r="23">
      <c r="A23" s="238">
        <v>1926.0</v>
      </c>
      <c r="B23" s="239">
        <v>52.6585225811</v>
      </c>
      <c r="C23" s="239">
        <v>60.5227305376</v>
      </c>
      <c r="D23" s="239">
        <v>58.4916579763</v>
      </c>
      <c r="E23" s="239">
        <v>54.0738257381</v>
      </c>
      <c r="F23" s="239">
        <v>45.245557976</v>
      </c>
      <c r="G23" s="239">
        <v>37.1883489819</v>
      </c>
      <c r="H23" s="239">
        <v>29.0378725861</v>
      </c>
      <c r="I23" s="239">
        <v>25.1361383019</v>
      </c>
      <c r="J23" s="239">
        <v>21.3679698799</v>
      </c>
      <c r="K23" s="239">
        <v>17.7685846132</v>
      </c>
      <c r="L23" s="239">
        <v>14.4056930479</v>
      </c>
      <c r="M23" s="239">
        <v>11.3910338331</v>
      </c>
      <c r="N23" s="239">
        <v>8.7788391469</v>
      </c>
      <c r="O23" s="239">
        <v>6.5647637041</v>
      </c>
      <c r="P23" s="239">
        <v>4.8237411126</v>
      </c>
      <c r="Q23" s="240">
        <v>3.5298984185</v>
      </c>
      <c r="R23" s="24"/>
      <c r="S23" s="24"/>
      <c r="T23" s="24"/>
      <c r="U23" s="24"/>
      <c r="V23" s="24"/>
      <c r="W23" s="24"/>
      <c r="X23" s="24"/>
      <c r="Y23" s="24"/>
      <c r="Z23" s="24"/>
    </row>
    <row r="24">
      <c r="A24" s="238">
        <v>1927.0</v>
      </c>
      <c r="B24" s="239">
        <v>51.9078796612</v>
      </c>
      <c r="C24" s="239">
        <v>59.7351271095</v>
      </c>
      <c r="D24" s="239">
        <v>57.8931477858</v>
      </c>
      <c r="E24" s="239">
        <v>53.5542464447</v>
      </c>
      <c r="F24" s="239">
        <v>44.8028185518</v>
      </c>
      <c r="G24" s="239">
        <v>36.6944042825</v>
      </c>
      <c r="H24" s="239">
        <v>28.5242093001</v>
      </c>
      <c r="I24" s="239">
        <v>24.6246927144</v>
      </c>
      <c r="J24" s="239">
        <v>20.8612413065</v>
      </c>
      <c r="K24" s="239">
        <v>17.2648440701</v>
      </c>
      <c r="L24" s="239">
        <v>13.9170032754</v>
      </c>
      <c r="M24" s="239">
        <v>10.8896864097</v>
      </c>
      <c r="N24" s="239">
        <v>8.2988018803</v>
      </c>
      <c r="O24" s="239">
        <v>6.0560664468</v>
      </c>
      <c r="P24" s="239">
        <v>4.3768712656</v>
      </c>
      <c r="Q24" s="240">
        <v>3.1787605506</v>
      </c>
      <c r="R24" s="24"/>
      <c r="S24" s="24"/>
      <c r="T24" s="24"/>
      <c r="U24" s="24"/>
      <c r="V24" s="24"/>
      <c r="W24" s="24"/>
      <c r="X24" s="24"/>
      <c r="Y24" s="24"/>
      <c r="Z24" s="24"/>
    </row>
    <row r="25">
      <c r="A25" s="238">
        <v>1928.0</v>
      </c>
      <c r="B25" s="239">
        <v>52.9728576846</v>
      </c>
      <c r="C25" s="239">
        <v>60.4201939375</v>
      </c>
      <c r="D25" s="239">
        <v>58.2794460979</v>
      </c>
      <c r="E25" s="239">
        <v>54.051800476</v>
      </c>
      <c r="F25" s="239">
        <v>45.2369947885</v>
      </c>
      <c r="G25" s="239">
        <v>37.1435173498</v>
      </c>
      <c r="H25" s="239">
        <v>28.9334070853</v>
      </c>
      <c r="I25" s="239">
        <v>25.0022377669</v>
      </c>
      <c r="J25" s="239">
        <v>21.2330070488</v>
      </c>
      <c r="K25" s="239">
        <v>17.6647971095</v>
      </c>
      <c r="L25" s="239">
        <v>14.3484758973</v>
      </c>
      <c r="M25" s="239">
        <v>11.3435524352</v>
      </c>
      <c r="N25" s="239">
        <v>8.7387593145</v>
      </c>
      <c r="O25" s="239">
        <v>6.5605455267</v>
      </c>
      <c r="P25" s="239">
        <v>4.7971876508</v>
      </c>
      <c r="Q25" s="240">
        <v>3.4657321226</v>
      </c>
      <c r="R25" s="24"/>
      <c r="S25" s="24"/>
      <c r="T25" s="24"/>
      <c r="U25" s="24"/>
      <c r="V25" s="24"/>
      <c r="W25" s="24"/>
      <c r="X25" s="24"/>
      <c r="Y25" s="24"/>
      <c r="Z25" s="24"/>
    </row>
    <row r="26">
      <c r="A26" s="238">
        <v>1929.0</v>
      </c>
      <c r="B26" s="239">
        <v>52.378088011</v>
      </c>
      <c r="C26" s="239">
        <v>59.5575204656</v>
      </c>
      <c r="D26" s="239">
        <v>57.4300215343</v>
      </c>
      <c r="E26" s="239">
        <v>53.2457012845</v>
      </c>
      <c r="F26" s="239">
        <v>44.438608828</v>
      </c>
      <c r="G26" s="239">
        <v>36.3109162152</v>
      </c>
      <c r="H26" s="239">
        <v>28.2039411273</v>
      </c>
      <c r="I26" s="239">
        <v>24.3230761689</v>
      </c>
      <c r="J26" s="239">
        <v>20.611133689</v>
      </c>
      <c r="K26" s="239">
        <v>17.1076677751</v>
      </c>
      <c r="L26" s="239">
        <v>13.7689559269</v>
      </c>
      <c r="M26" s="239">
        <v>10.8054277616</v>
      </c>
      <c r="N26" s="239">
        <v>8.2218913313</v>
      </c>
      <c r="O26" s="239">
        <v>6.0866445956</v>
      </c>
      <c r="P26" s="239">
        <v>4.3863485647</v>
      </c>
      <c r="Q26" s="240">
        <v>3.1569477021</v>
      </c>
      <c r="R26" s="24"/>
      <c r="S26" s="24"/>
      <c r="T26" s="24"/>
      <c r="U26" s="24"/>
      <c r="V26" s="24"/>
      <c r="W26" s="24"/>
      <c r="X26" s="24"/>
      <c r="Y26" s="24"/>
      <c r="Z26" s="24"/>
    </row>
    <row r="27">
      <c r="A27" s="238">
        <v>1930.0</v>
      </c>
      <c r="B27" s="239">
        <v>53.7005955613</v>
      </c>
      <c r="C27" s="239">
        <v>60.9523800421</v>
      </c>
      <c r="D27" s="239">
        <v>58.7748179955</v>
      </c>
      <c r="E27" s="239">
        <v>54.5911510265</v>
      </c>
      <c r="F27" s="239">
        <v>45.755642995</v>
      </c>
      <c r="G27" s="239">
        <v>37.5828233156</v>
      </c>
      <c r="H27" s="239">
        <v>29.3802217991</v>
      </c>
      <c r="I27" s="239">
        <v>25.4407749903</v>
      </c>
      <c r="J27" s="239">
        <v>21.6643123423</v>
      </c>
      <c r="K27" s="239">
        <v>18.11286314</v>
      </c>
      <c r="L27" s="239">
        <v>14.8208853037</v>
      </c>
      <c r="M27" s="239">
        <v>11.8298693233</v>
      </c>
      <c r="N27" s="239">
        <v>9.168504777</v>
      </c>
      <c r="O27" s="239">
        <v>6.8907876424</v>
      </c>
      <c r="P27" s="239">
        <v>5.0712573633</v>
      </c>
      <c r="Q27" s="240">
        <v>3.6960732026</v>
      </c>
      <c r="R27" s="24"/>
      <c r="S27" s="24"/>
      <c r="T27" s="24"/>
      <c r="U27" s="24"/>
      <c r="V27" s="24"/>
      <c r="W27" s="24"/>
      <c r="X27" s="24"/>
      <c r="Y27" s="24"/>
      <c r="Z27" s="24"/>
    </row>
    <row r="28">
      <c r="A28" s="238">
        <v>1931.0</v>
      </c>
      <c r="B28" s="239">
        <v>54.4540176886</v>
      </c>
      <c r="C28" s="239">
        <v>60.9930420273</v>
      </c>
      <c r="D28" s="239">
        <v>58.6164249104</v>
      </c>
      <c r="E28" s="239">
        <v>54.3939952706</v>
      </c>
      <c r="F28" s="239">
        <v>45.5145077429</v>
      </c>
      <c r="G28" s="239">
        <v>37.2630198563</v>
      </c>
      <c r="H28" s="239">
        <v>29.0087997108</v>
      </c>
      <c r="I28" s="239">
        <v>25.0644854447</v>
      </c>
      <c r="J28" s="239">
        <v>21.2628603206</v>
      </c>
      <c r="K28" s="239">
        <v>17.6954650056</v>
      </c>
      <c r="L28" s="239">
        <v>14.3878087851</v>
      </c>
      <c r="M28" s="239">
        <v>11.3578964396</v>
      </c>
      <c r="N28" s="239">
        <v>8.6883901621</v>
      </c>
      <c r="O28" s="239">
        <v>6.4861531732</v>
      </c>
      <c r="P28" s="239">
        <v>4.7598622033</v>
      </c>
      <c r="Q28" s="240">
        <v>3.4830788541</v>
      </c>
      <c r="R28" s="24"/>
      <c r="S28" s="24"/>
      <c r="T28" s="24"/>
      <c r="U28" s="24"/>
      <c r="V28" s="24"/>
      <c r="W28" s="24"/>
      <c r="X28" s="24"/>
      <c r="Y28" s="24"/>
      <c r="Z28" s="24"/>
    </row>
    <row r="29">
      <c r="A29" s="238">
        <v>1932.0</v>
      </c>
      <c r="B29" s="239">
        <v>54.788926875</v>
      </c>
      <c r="C29" s="239">
        <v>61.2061191538</v>
      </c>
      <c r="D29" s="239">
        <v>58.9645941762</v>
      </c>
      <c r="E29" s="239">
        <v>54.8135823724</v>
      </c>
      <c r="F29" s="239">
        <v>45.963457185</v>
      </c>
      <c r="G29" s="239">
        <v>37.6349200534</v>
      </c>
      <c r="H29" s="239">
        <v>29.3177050348</v>
      </c>
      <c r="I29" s="239">
        <v>25.3490778087</v>
      </c>
      <c r="J29" s="239">
        <v>21.5291644168</v>
      </c>
      <c r="K29" s="239">
        <v>17.9681401934</v>
      </c>
      <c r="L29" s="239">
        <v>14.6290341529</v>
      </c>
      <c r="M29" s="239">
        <v>11.5689954215</v>
      </c>
      <c r="N29" s="239">
        <v>8.8959208519</v>
      </c>
      <c r="O29" s="239">
        <v>6.6406902077</v>
      </c>
      <c r="P29" s="239">
        <v>4.8894331923</v>
      </c>
      <c r="Q29" s="240">
        <v>3.5741840889</v>
      </c>
      <c r="R29" s="24"/>
      <c r="S29" s="24"/>
      <c r="T29" s="24"/>
      <c r="U29" s="24"/>
      <c r="V29" s="24"/>
      <c r="W29" s="24"/>
      <c r="X29" s="24"/>
      <c r="Y29" s="24"/>
      <c r="Z29" s="24"/>
    </row>
    <row r="30">
      <c r="A30" s="238">
        <v>1933.0</v>
      </c>
      <c r="B30" s="239">
        <v>55.4078490617</v>
      </c>
      <c r="C30" s="239">
        <v>61.6213755864</v>
      </c>
      <c r="D30" s="239">
        <v>59.2666214992</v>
      </c>
      <c r="E30" s="239">
        <v>55.0866045539</v>
      </c>
      <c r="F30" s="239">
        <v>46.2625779647</v>
      </c>
      <c r="G30" s="239">
        <v>37.8328902388</v>
      </c>
      <c r="H30" s="239">
        <v>29.5337458074</v>
      </c>
      <c r="I30" s="239">
        <v>25.5515941463</v>
      </c>
      <c r="J30" s="239">
        <v>21.7264240409</v>
      </c>
      <c r="K30" s="239">
        <v>18.0983448987</v>
      </c>
      <c r="L30" s="239">
        <v>14.7461164779</v>
      </c>
      <c r="M30" s="239">
        <v>11.6525730667</v>
      </c>
      <c r="N30" s="239">
        <v>8.9245549554</v>
      </c>
      <c r="O30" s="239">
        <v>6.6491435351</v>
      </c>
      <c r="P30" s="239">
        <v>4.8463209221</v>
      </c>
      <c r="Q30" s="240">
        <v>3.5172054448</v>
      </c>
      <c r="R30" s="24"/>
      <c r="S30" s="24"/>
      <c r="T30" s="24"/>
      <c r="U30" s="24"/>
      <c r="V30" s="24"/>
      <c r="W30" s="24"/>
      <c r="X30" s="24"/>
      <c r="Y30" s="24"/>
      <c r="Z30" s="24"/>
    </row>
    <row r="31">
      <c r="A31" s="238">
        <v>1934.0</v>
      </c>
      <c r="B31" s="239">
        <v>55.8248867145</v>
      </c>
      <c r="C31" s="239">
        <v>62.0663999015</v>
      </c>
      <c r="D31" s="239">
        <v>59.6502988488</v>
      </c>
      <c r="E31" s="239">
        <v>55.5617344334</v>
      </c>
      <c r="F31" s="239">
        <v>46.6504001212</v>
      </c>
      <c r="G31" s="239">
        <v>38.2292274817</v>
      </c>
      <c r="H31" s="239">
        <v>29.8611367789</v>
      </c>
      <c r="I31" s="239">
        <v>25.8401908796</v>
      </c>
      <c r="J31" s="239">
        <v>22.0066338035</v>
      </c>
      <c r="K31" s="239">
        <v>18.3854379736</v>
      </c>
      <c r="L31" s="239">
        <v>15.0444529925</v>
      </c>
      <c r="M31" s="239">
        <v>11.9811304027</v>
      </c>
      <c r="N31" s="239">
        <v>9.2863530323</v>
      </c>
      <c r="O31" s="239">
        <v>6.9921157698</v>
      </c>
      <c r="P31" s="239">
        <v>5.1387570275</v>
      </c>
      <c r="Q31" s="240">
        <v>3.717242342</v>
      </c>
      <c r="R31" s="24"/>
      <c r="S31" s="24"/>
      <c r="T31" s="24"/>
      <c r="U31" s="24"/>
      <c r="V31" s="24"/>
      <c r="W31" s="24"/>
      <c r="X31" s="24"/>
      <c r="Y31" s="24"/>
      <c r="Z31" s="24"/>
    </row>
    <row r="32">
      <c r="A32" s="238">
        <v>1935.0</v>
      </c>
      <c r="B32" s="239">
        <v>55.7642824259</v>
      </c>
      <c r="C32" s="239">
        <v>61.8056213879</v>
      </c>
      <c r="D32" s="239">
        <v>59.3453342026</v>
      </c>
      <c r="E32" s="239">
        <v>55.1698203696</v>
      </c>
      <c r="F32" s="239">
        <v>46.3548606168</v>
      </c>
      <c r="G32" s="239">
        <v>37.8573452647</v>
      </c>
      <c r="H32" s="239">
        <v>29.4502995603</v>
      </c>
      <c r="I32" s="239">
        <v>25.4411139866</v>
      </c>
      <c r="J32" s="239">
        <v>21.6116426853</v>
      </c>
      <c r="K32" s="239">
        <v>17.9830807829</v>
      </c>
      <c r="L32" s="239">
        <v>14.6081269993</v>
      </c>
      <c r="M32" s="239">
        <v>11.5194991724</v>
      </c>
      <c r="N32" s="239">
        <v>8.7879199654</v>
      </c>
      <c r="O32" s="239">
        <v>6.4825061753</v>
      </c>
      <c r="P32" s="239">
        <v>4.6349112483</v>
      </c>
      <c r="Q32" s="240">
        <v>3.2661852992</v>
      </c>
      <c r="R32" s="24"/>
      <c r="S32" s="24"/>
      <c r="T32" s="24"/>
      <c r="U32" s="24"/>
      <c r="V32" s="24"/>
      <c r="W32" s="24"/>
      <c r="X32" s="24"/>
      <c r="Y32" s="24"/>
      <c r="Z32" s="24"/>
    </row>
    <row r="33">
      <c r="A33" s="238">
        <v>1936.0</v>
      </c>
      <c r="B33" s="239">
        <v>56.1681188795</v>
      </c>
      <c r="C33" s="239">
        <v>62.1373796242</v>
      </c>
      <c r="D33" s="239">
        <v>59.7054438026</v>
      </c>
      <c r="E33" s="239">
        <v>55.5087967071</v>
      </c>
      <c r="F33" s="239">
        <v>46.6563046022</v>
      </c>
      <c r="G33" s="239">
        <v>38.1260547053</v>
      </c>
      <c r="H33" s="239">
        <v>29.632463069</v>
      </c>
      <c r="I33" s="239">
        <v>25.5785145984</v>
      </c>
      <c r="J33" s="239">
        <v>21.7336602547</v>
      </c>
      <c r="K33" s="239">
        <v>18.1007009668</v>
      </c>
      <c r="L33" s="239">
        <v>14.7407932024</v>
      </c>
      <c r="M33" s="239">
        <v>11.6774511478</v>
      </c>
      <c r="N33" s="239">
        <v>8.9817609635</v>
      </c>
      <c r="O33" s="239">
        <v>6.6941799554</v>
      </c>
      <c r="P33" s="239">
        <v>4.8315555778</v>
      </c>
      <c r="Q33" s="240">
        <v>3.4365330548</v>
      </c>
      <c r="R33" s="24"/>
      <c r="S33" s="24"/>
      <c r="T33" s="24"/>
      <c r="U33" s="24"/>
      <c r="V33" s="24"/>
      <c r="W33" s="24"/>
      <c r="X33" s="24"/>
      <c r="Y33" s="24"/>
      <c r="Z33" s="24"/>
    </row>
    <row r="34">
      <c r="A34" s="238">
        <v>1937.0</v>
      </c>
      <c r="B34" s="239">
        <v>56.4490536865</v>
      </c>
      <c r="C34" s="239">
        <v>62.3103714817</v>
      </c>
      <c r="D34" s="239">
        <v>59.7563687437</v>
      </c>
      <c r="E34" s="239">
        <v>55.5311199921</v>
      </c>
      <c r="F34" s="239">
        <v>46.6400051894</v>
      </c>
      <c r="G34" s="239">
        <v>38.1252150909</v>
      </c>
      <c r="H34" s="239">
        <v>29.5864733288</v>
      </c>
      <c r="I34" s="239">
        <v>25.5298516913</v>
      </c>
      <c r="J34" s="239">
        <v>21.6758066218</v>
      </c>
      <c r="K34" s="239">
        <v>18.0091265727</v>
      </c>
      <c r="L34" s="239">
        <v>14.6537277649</v>
      </c>
      <c r="M34" s="239">
        <v>11.6075869028</v>
      </c>
      <c r="N34" s="239">
        <v>8.9284606975</v>
      </c>
      <c r="O34" s="239">
        <v>6.6649601517</v>
      </c>
      <c r="P34" s="239">
        <v>4.860037446</v>
      </c>
      <c r="Q34" s="240">
        <v>3.5177177279</v>
      </c>
      <c r="R34" s="24"/>
      <c r="S34" s="24"/>
      <c r="T34" s="24"/>
      <c r="U34" s="24"/>
      <c r="V34" s="24"/>
      <c r="W34" s="24"/>
      <c r="X34" s="24"/>
      <c r="Y34" s="24"/>
      <c r="Z34" s="24"/>
    </row>
    <row r="35">
      <c r="A35" s="238">
        <v>1938.0</v>
      </c>
      <c r="B35" s="239">
        <v>55.866225764</v>
      </c>
      <c r="C35" s="239">
        <v>62.0367329434</v>
      </c>
      <c r="D35" s="239">
        <v>59.5172249748</v>
      </c>
      <c r="E35" s="239">
        <v>55.2122302192</v>
      </c>
      <c r="F35" s="239">
        <v>46.3429878111</v>
      </c>
      <c r="G35" s="239">
        <v>37.8842527519</v>
      </c>
      <c r="H35" s="239">
        <v>29.3254975424</v>
      </c>
      <c r="I35" s="239">
        <v>25.2746916228</v>
      </c>
      <c r="J35" s="239">
        <v>21.4196030837</v>
      </c>
      <c r="K35" s="239">
        <v>17.7683025592</v>
      </c>
      <c r="L35" s="239">
        <v>14.4519211469</v>
      </c>
      <c r="M35" s="239">
        <v>11.4213902007</v>
      </c>
      <c r="N35" s="239">
        <v>8.7361468302</v>
      </c>
      <c r="O35" s="239">
        <v>6.5123016226</v>
      </c>
      <c r="P35" s="239">
        <v>4.7195010181</v>
      </c>
      <c r="Q35" s="240">
        <v>3.4308511098</v>
      </c>
      <c r="R35" s="24"/>
      <c r="S35" s="24"/>
      <c r="T35" s="24"/>
      <c r="U35" s="24"/>
      <c r="V35" s="24"/>
      <c r="W35" s="24"/>
      <c r="X35" s="24"/>
      <c r="Y35" s="24"/>
      <c r="Z35" s="24"/>
    </row>
    <row r="36">
      <c r="A36" s="238">
        <v>1939.0</v>
      </c>
      <c r="B36" s="239">
        <v>56.1536080683</v>
      </c>
      <c r="C36" s="239">
        <v>61.9438595079</v>
      </c>
      <c r="D36" s="239">
        <v>59.5160732741</v>
      </c>
      <c r="E36" s="239">
        <v>55.2676901144</v>
      </c>
      <c r="F36" s="239">
        <v>46.3595516088</v>
      </c>
      <c r="G36" s="239">
        <v>37.736161952</v>
      </c>
      <c r="H36" s="239">
        <v>29.1547308972</v>
      </c>
      <c r="I36" s="239">
        <v>25.1401889443</v>
      </c>
      <c r="J36" s="239">
        <v>21.3421827387</v>
      </c>
      <c r="K36" s="239">
        <v>17.7750160543</v>
      </c>
      <c r="L36" s="239">
        <v>14.4858252157</v>
      </c>
      <c r="M36" s="239">
        <v>11.4714723841</v>
      </c>
      <c r="N36" s="239">
        <v>8.7856533085</v>
      </c>
      <c r="O36" s="239">
        <v>6.5041918259</v>
      </c>
      <c r="P36" s="239">
        <v>4.6967458911</v>
      </c>
      <c r="Q36" s="240">
        <v>3.3597189432</v>
      </c>
      <c r="R36" s="24"/>
      <c r="S36" s="24"/>
      <c r="T36" s="24"/>
      <c r="U36" s="24"/>
      <c r="V36" s="24"/>
      <c r="W36" s="24"/>
      <c r="X36" s="24"/>
      <c r="Y36" s="24"/>
      <c r="Z36" s="24"/>
    </row>
    <row r="37">
      <c r="A37" s="238">
        <v>1940.0</v>
      </c>
      <c r="B37" s="239">
        <v>56.3546965086</v>
      </c>
      <c r="C37" s="239">
        <v>62.2268095774</v>
      </c>
      <c r="D37" s="239">
        <v>59.5697298931</v>
      </c>
      <c r="E37" s="239">
        <v>55.1577400894</v>
      </c>
      <c r="F37" s="239">
        <v>46.1870520378</v>
      </c>
      <c r="G37" s="239">
        <v>37.5020011336</v>
      </c>
      <c r="H37" s="239">
        <v>28.8755372399</v>
      </c>
      <c r="I37" s="239">
        <v>24.8557108866</v>
      </c>
      <c r="J37" s="239">
        <v>21.0059225139</v>
      </c>
      <c r="K37" s="239">
        <v>17.3957608623</v>
      </c>
      <c r="L37" s="239">
        <v>14.1208460311</v>
      </c>
      <c r="M37" s="239">
        <v>11.1742540212</v>
      </c>
      <c r="N37" s="239">
        <v>8.536141621</v>
      </c>
      <c r="O37" s="239">
        <v>6.2345174615</v>
      </c>
      <c r="P37" s="239">
        <v>4.450497926</v>
      </c>
      <c r="Q37" s="240">
        <v>3.1401994524</v>
      </c>
      <c r="R37" s="24"/>
      <c r="S37" s="24"/>
      <c r="T37" s="24"/>
      <c r="U37" s="24"/>
      <c r="V37" s="24"/>
      <c r="W37" s="24"/>
      <c r="X37" s="24"/>
      <c r="Y37" s="24"/>
      <c r="Z37" s="24"/>
    </row>
    <row r="38">
      <c r="A38" s="238">
        <v>1941.0</v>
      </c>
      <c r="B38" s="239">
        <v>56.39864327</v>
      </c>
      <c r="C38" s="239">
        <v>62.1347647925</v>
      </c>
      <c r="D38" s="239">
        <v>59.661249727</v>
      </c>
      <c r="E38" s="239">
        <v>55.3945552902</v>
      </c>
      <c r="F38" s="239">
        <v>46.399463419</v>
      </c>
      <c r="G38" s="239">
        <v>37.7487582166</v>
      </c>
      <c r="H38" s="239">
        <v>29.142719065</v>
      </c>
      <c r="I38" s="239">
        <v>25.1291037257</v>
      </c>
      <c r="J38" s="239">
        <v>21.3462905249</v>
      </c>
      <c r="K38" s="239">
        <v>17.8221677351</v>
      </c>
      <c r="L38" s="239">
        <v>14.5189824707</v>
      </c>
      <c r="M38" s="239">
        <v>11.4909133733</v>
      </c>
      <c r="N38" s="239">
        <v>8.7554810365</v>
      </c>
      <c r="O38" s="239">
        <v>6.4583233716</v>
      </c>
      <c r="P38" s="239">
        <v>4.5962350632</v>
      </c>
      <c r="Q38" s="240">
        <v>3.2237627693</v>
      </c>
      <c r="R38" s="24"/>
      <c r="S38" s="24"/>
      <c r="T38" s="24"/>
      <c r="U38" s="24"/>
      <c r="V38" s="24"/>
      <c r="W38" s="24"/>
      <c r="X38" s="24"/>
      <c r="Y38" s="24"/>
      <c r="Z38" s="24"/>
    </row>
    <row r="39">
      <c r="A39" s="238">
        <v>1942.0</v>
      </c>
      <c r="B39" s="239">
        <v>55.4400984215</v>
      </c>
      <c r="C39" s="239">
        <v>61.0809996719</v>
      </c>
      <c r="D39" s="239">
        <v>58.7385716551</v>
      </c>
      <c r="E39" s="239">
        <v>54.6355858802</v>
      </c>
      <c r="F39" s="239">
        <v>45.8178519095</v>
      </c>
      <c r="G39" s="239">
        <v>37.4148822635</v>
      </c>
      <c r="H39" s="239">
        <v>29.015223153</v>
      </c>
      <c r="I39" s="239">
        <v>25.1233523434</v>
      </c>
      <c r="J39" s="239">
        <v>21.427444249</v>
      </c>
      <c r="K39" s="239">
        <v>17.9989190849</v>
      </c>
      <c r="L39" s="239">
        <v>14.7439060717</v>
      </c>
      <c r="M39" s="239">
        <v>11.7559665264</v>
      </c>
      <c r="N39" s="239">
        <v>9.0394531274</v>
      </c>
      <c r="O39" s="239">
        <v>6.7181795113</v>
      </c>
      <c r="P39" s="239">
        <v>4.9173110932</v>
      </c>
      <c r="Q39" s="240">
        <v>3.6273534733</v>
      </c>
      <c r="R39" s="24"/>
      <c r="S39" s="24"/>
      <c r="T39" s="24"/>
      <c r="U39" s="24"/>
      <c r="V39" s="24"/>
      <c r="W39" s="24"/>
      <c r="X39" s="24"/>
      <c r="Y39" s="24"/>
      <c r="Z39" s="24"/>
    </row>
    <row r="40">
      <c r="A40" s="238">
        <v>1943.0</v>
      </c>
      <c r="B40" s="239">
        <v>56.0990334091</v>
      </c>
      <c r="C40" s="239">
        <v>62.2014095969</v>
      </c>
      <c r="D40" s="239">
        <v>59.8374989256</v>
      </c>
      <c r="E40" s="239">
        <v>55.7357323455</v>
      </c>
      <c r="F40" s="239">
        <v>46.9776276557</v>
      </c>
      <c r="G40" s="239">
        <v>38.4864164644</v>
      </c>
      <c r="H40" s="239">
        <v>29.8994828782</v>
      </c>
      <c r="I40" s="239">
        <v>25.8308638245</v>
      </c>
      <c r="J40" s="239">
        <v>21.9673533319</v>
      </c>
      <c r="K40" s="239">
        <v>18.3943832297</v>
      </c>
      <c r="L40" s="239">
        <v>15.0788870275</v>
      </c>
      <c r="M40" s="239">
        <v>12.0496623088</v>
      </c>
      <c r="N40" s="239">
        <v>9.3102580831</v>
      </c>
      <c r="O40" s="239">
        <v>6.9220386529</v>
      </c>
      <c r="P40" s="239">
        <v>5.001073454</v>
      </c>
      <c r="Q40" s="240">
        <v>3.6007903589</v>
      </c>
      <c r="R40" s="24"/>
      <c r="S40" s="24"/>
      <c r="T40" s="24"/>
      <c r="U40" s="24"/>
      <c r="V40" s="24"/>
      <c r="W40" s="24"/>
      <c r="X40" s="24"/>
      <c r="Y40" s="24"/>
      <c r="Z40" s="24"/>
    </row>
    <row r="41">
      <c r="A41" s="238">
        <v>1944.0</v>
      </c>
      <c r="B41" s="239">
        <v>56.6474049947</v>
      </c>
      <c r="C41" s="239">
        <v>62.5739248419</v>
      </c>
      <c r="D41" s="239">
        <v>59.7991122225</v>
      </c>
      <c r="E41" s="239">
        <v>55.3616787118</v>
      </c>
      <c r="F41" s="239">
        <v>46.6031683739</v>
      </c>
      <c r="G41" s="239">
        <v>38.2806706785</v>
      </c>
      <c r="H41" s="239">
        <v>29.6730481133</v>
      </c>
      <c r="I41" s="239">
        <v>25.588316204</v>
      </c>
      <c r="J41" s="239">
        <v>21.7521702498</v>
      </c>
      <c r="K41" s="239">
        <v>18.2058301275</v>
      </c>
      <c r="L41" s="239">
        <v>14.8805790565</v>
      </c>
      <c r="M41" s="239">
        <v>11.8270316949</v>
      </c>
      <c r="N41" s="239">
        <v>9.0977807947</v>
      </c>
      <c r="O41" s="239">
        <v>6.7241540185</v>
      </c>
      <c r="P41" s="239">
        <v>4.8125573003</v>
      </c>
      <c r="Q41" s="240">
        <v>3.4033033361</v>
      </c>
      <c r="R41" s="24"/>
      <c r="S41" s="24"/>
      <c r="T41" s="24"/>
      <c r="U41" s="24"/>
      <c r="V41" s="24"/>
      <c r="W41" s="24"/>
      <c r="X41" s="24"/>
      <c r="Y41" s="24"/>
      <c r="Z41" s="24"/>
    </row>
    <row r="42">
      <c r="A42" s="238">
        <v>1945.0</v>
      </c>
      <c r="B42" s="239">
        <v>50.4321848694</v>
      </c>
      <c r="C42" s="239">
        <v>56.708069368</v>
      </c>
      <c r="D42" s="239">
        <v>53.933614442</v>
      </c>
      <c r="E42" s="239">
        <v>49.7329029091</v>
      </c>
      <c r="F42" s="239">
        <v>41.9328274378</v>
      </c>
      <c r="G42" s="239">
        <v>35.0729749577</v>
      </c>
      <c r="H42" s="239">
        <v>27.7234565598</v>
      </c>
      <c r="I42" s="239">
        <v>24.067598842</v>
      </c>
      <c r="J42" s="239">
        <v>20.6296209334</v>
      </c>
      <c r="K42" s="239">
        <v>17.3700712464</v>
      </c>
      <c r="L42" s="239">
        <v>14.2978113251</v>
      </c>
      <c r="M42" s="239">
        <v>11.4763745211</v>
      </c>
      <c r="N42" s="239">
        <v>8.8758070625</v>
      </c>
      <c r="O42" s="239">
        <v>6.6384840987</v>
      </c>
      <c r="P42" s="239">
        <v>4.7839810968</v>
      </c>
      <c r="Q42" s="240">
        <v>3.4876653377</v>
      </c>
      <c r="R42" s="24"/>
      <c r="S42" s="24"/>
      <c r="T42" s="24"/>
      <c r="U42" s="24"/>
      <c r="V42" s="24"/>
      <c r="W42" s="24"/>
      <c r="X42" s="24"/>
      <c r="Y42" s="24"/>
      <c r="Z42" s="24"/>
    </row>
    <row r="43">
      <c r="A43" s="238">
        <v>1946.0</v>
      </c>
      <c r="B43" s="239">
        <v>57.9273753954</v>
      </c>
      <c r="C43" s="239">
        <v>63.4670098717</v>
      </c>
      <c r="D43" s="239">
        <v>60.5544572844</v>
      </c>
      <c r="E43" s="239">
        <v>56.0153017477</v>
      </c>
      <c r="F43" s="239">
        <v>47.0247554517</v>
      </c>
      <c r="G43" s="239">
        <v>38.6826701851</v>
      </c>
      <c r="H43" s="239">
        <v>30.0258342017</v>
      </c>
      <c r="I43" s="239">
        <v>25.8165158973</v>
      </c>
      <c r="J43" s="239">
        <v>21.8802058003</v>
      </c>
      <c r="K43" s="239">
        <v>18.2420330986</v>
      </c>
      <c r="L43" s="239">
        <v>14.922972369</v>
      </c>
      <c r="M43" s="239">
        <v>11.9045796651</v>
      </c>
      <c r="N43" s="239">
        <v>9.2113553133</v>
      </c>
      <c r="O43" s="239">
        <v>6.9291102795</v>
      </c>
      <c r="P43" s="239">
        <v>5.0967823978</v>
      </c>
      <c r="Q43" s="240">
        <v>3.701668508</v>
      </c>
      <c r="R43" s="24"/>
      <c r="S43" s="24"/>
      <c r="T43" s="24"/>
      <c r="U43" s="24"/>
      <c r="V43" s="24"/>
      <c r="W43" s="24"/>
      <c r="X43" s="24"/>
      <c r="Y43" s="24"/>
      <c r="Z43" s="24"/>
    </row>
    <row r="44">
      <c r="A44" s="238">
        <v>1947.0</v>
      </c>
      <c r="B44" s="239">
        <v>60.2158916652</v>
      </c>
      <c r="C44" s="239">
        <v>64.8625826866</v>
      </c>
      <c r="D44" s="239">
        <v>61.6965857392</v>
      </c>
      <c r="E44" s="239">
        <v>57.0502058634</v>
      </c>
      <c r="F44" s="239">
        <v>47.8250050536</v>
      </c>
      <c r="G44" s="239">
        <v>39.1468655573</v>
      </c>
      <c r="H44" s="239">
        <v>30.3409498431</v>
      </c>
      <c r="I44" s="239">
        <v>26.0992631776</v>
      </c>
      <c r="J44" s="239">
        <v>22.0848762653</v>
      </c>
      <c r="K44" s="239">
        <v>18.344559729</v>
      </c>
      <c r="L44" s="239">
        <v>14.9368286255</v>
      </c>
      <c r="M44" s="239">
        <v>11.8884549214</v>
      </c>
      <c r="N44" s="239">
        <v>9.1696607787</v>
      </c>
      <c r="O44" s="239">
        <v>6.796992193</v>
      </c>
      <c r="P44" s="239">
        <v>4.9040421275</v>
      </c>
      <c r="Q44" s="240">
        <v>3.5082143922</v>
      </c>
      <c r="R44" s="24"/>
      <c r="S44" s="24"/>
      <c r="T44" s="24"/>
      <c r="U44" s="24"/>
      <c r="V44" s="24"/>
      <c r="W44" s="24"/>
      <c r="X44" s="24"/>
      <c r="Y44" s="24"/>
      <c r="Z44" s="24"/>
    </row>
    <row r="45">
      <c r="A45" s="238">
        <v>1948.0</v>
      </c>
      <c r="B45" s="239">
        <v>61.5565857255</v>
      </c>
      <c r="C45" s="239">
        <v>65.5954218009</v>
      </c>
      <c r="D45" s="239">
        <v>62.3361869482</v>
      </c>
      <c r="E45" s="239">
        <v>57.7087969612</v>
      </c>
      <c r="F45" s="239">
        <v>48.470869663</v>
      </c>
      <c r="G45" s="239">
        <v>39.6728928074</v>
      </c>
      <c r="H45" s="239">
        <v>30.759564323</v>
      </c>
      <c r="I45" s="239">
        <v>26.4668816579</v>
      </c>
      <c r="J45" s="239">
        <v>22.4072235178</v>
      </c>
      <c r="K45" s="239">
        <v>18.6382893095</v>
      </c>
      <c r="L45" s="239">
        <v>15.1984445524</v>
      </c>
      <c r="M45" s="239">
        <v>12.1338823029</v>
      </c>
      <c r="N45" s="239">
        <v>9.4243272622</v>
      </c>
      <c r="O45" s="239">
        <v>7.0759358935</v>
      </c>
      <c r="P45" s="239">
        <v>5.1497360177</v>
      </c>
      <c r="Q45" s="240">
        <v>3.696616278</v>
      </c>
      <c r="R45" s="24"/>
      <c r="S45" s="24"/>
      <c r="T45" s="24"/>
      <c r="U45" s="24"/>
      <c r="V45" s="24"/>
      <c r="W45" s="24"/>
      <c r="X45" s="24"/>
      <c r="Y45" s="24"/>
      <c r="Z45" s="24"/>
    </row>
    <row r="46">
      <c r="A46" s="238">
        <v>1949.0</v>
      </c>
      <c r="B46" s="239">
        <v>61.3320089124</v>
      </c>
      <c r="C46" s="239">
        <v>65.1726708236</v>
      </c>
      <c r="D46" s="239">
        <v>61.9480251169</v>
      </c>
      <c r="E46" s="239">
        <v>57.2724766292</v>
      </c>
      <c r="F46" s="239">
        <v>48.0249813076</v>
      </c>
      <c r="G46" s="239">
        <v>39.2390974919</v>
      </c>
      <c r="H46" s="239">
        <v>30.3193307904</v>
      </c>
      <c r="I46" s="239">
        <v>26.0159929061</v>
      </c>
      <c r="J46" s="239">
        <v>21.9555912886</v>
      </c>
      <c r="K46" s="239">
        <v>18.1945052744</v>
      </c>
      <c r="L46" s="239">
        <v>14.8032688622</v>
      </c>
      <c r="M46" s="239">
        <v>11.7684719321</v>
      </c>
      <c r="N46" s="239">
        <v>9.1011004715</v>
      </c>
      <c r="O46" s="239">
        <v>6.9441980136</v>
      </c>
      <c r="P46" s="239">
        <v>5.1631249123</v>
      </c>
      <c r="Q46" s="240">
        <v>3.7974264761</v>
      </c>
      <c r="R46" s="24"/>
      <c r="S46" s="24"/>
      <c r="T46" s="24"/>
      <c r="U46" s="24"/>
      <c r="V46" s="24"/>
      <c r="W46" s="24"/>
      <c r="X46" s="24"/>
      <c r="Y46" s="24"/>
      <c r="Z46" s="24"/>
    </row>
    <row r="47">
      <c r="A47" s="238">
        <v>1950.0</v>
      </c>
      <c r="B47" s="239">
        <v>62.0097610138</v>
      </c>
      <c r="C47" s="239">
        <v>65.8325164876</v>
      </c>
      <c r="D47" s="239">
        <v>62.5296605287</v>
      </c>
      <c r="E47" s="239">
        <v>57.8020811754</v>
      </c>
      <c r="F47" s="239">
        <v>48.48767096</v>
      </c>
      <c r="G47" s="239">
        <v>39.5689720379</v>
      </c>
      <c r="H47" s="239">
        <v>30.6201173222</v>
      </c>
      <c r="I47" s="239">
        <v>26.2967268131</v>
      </c>
      <c r="J47" s="239">
        <v>22.1546957085</v>
      </c>
      <c r="K47" s="239">
        <v>18.3862741193</v>
      </c>
      <c r="L47" s="239">
        <v>14.9422845621</v>
      </c>
      <c r="M47" s="239">
        <v>11.9267313656</v>
      </c>
      <c r="N47" s="239">
        <v>9.2265059694</v>
      </c>
      <c r="O47" s="239">
        <v>7.02830013</v>
      </c>
      <c r="P47" s="239">
        <v>5.218241032</v>
      </c>
      <c r="Q47" s="240">
        <v>3.8193587383</v>
      </c>
      <c r="R47" s="24"/>
      <c r="S47" s="24"/>
      <c r="T47" s="24"/>
      <c r="U47" s="24"/>
      <c r="V47" s="24"/>
      <c r="W47" s="24"/>
      <c r="X47" s="24"/>
      <c r="Y47" s="24"/>
      <c r="Z47" s="24"/>
    </row>
    <row r="48">
      <c r="A48" s="238">
        <v>1951.0</v>
      </c>
      <c r="B48" s="239">
        <v>62.9193797104</v>
      </c>
      <c r="C48" s="239">
        <v>66.1153140432</v>
      </c>
      <c r="D48" s="239">
        <v>62.8121651295</v>
      </c>
      <c r="E48" s="239">
        <v>58.0743677511</v>
      </c>
      <c r="F48" s="239">
        <v>48.6741003771</v>
      </c>
      <c r="G48" s="239">
        <v>39.663644236</v>
      </c>
      <c r="H48" s="239">
        <v>30.6584551264</v>
      </c>
      <c r="I48" s="239">
        <v>26.2888594743</v>
      </c>
      <c r="J48" s="239">
        <v>22.1502509371</v>
      </c>
      <c r="K48" s="239">
        <v>18.3901306367</v>
      </c>
      <c r="L48" s="239">
        <v>14.9606940548</v>
      </c>
      <c r="M48" s="239">
        <v>11.9445460432</v>
      </c>
      <c r="N48" s="239">
        <v>9.2586808682</v>
      </c>
      <c r="O48" s="239">
        <v>6.9983727858</v>
      </c>
      <c r="P48" s="239">
        <v>5.2535944866</v>
      </c>
      <c r="Q48" s="240">
        <v>3.8780510116</v>
      </c>
      <c r="R48" s="24"/>
      <c r="S48" s="24"/>
      <c r="T48" s="24"/>
      <c r="U48" s="24"/>
      <c r="V48" s="24"/>
      <c r="W48" s="24"/>
      <c r="X48" s="24"/>
      <c r="Y48" s="24"/>
      <c r="Z48" s="24"/>
    </row>
    <row r="49">
      <c r="A49" s="238">
        <v>1952.0</v>
      </c>
      <c r="B49" s="239">
        <v>64.651809781</v>
      </c>
      <c r="C49" s="239">
        <v>67.0276748986</v>
      </c>
      <c r="D49" s="239">
        <v>63.5770821031</v>
      </c>
      <c r="E49" s="239">
        <v>58.8115153543</v>
      </c>
      <c r="F49" s="239">
        <v>49.3300022923</v>
      </c>
      <c r="G49" s="239">
        <v>40.2071635193</v>
      </c>
      <c r="H49" s="239">
        <v>31.1286338047</v>
      </c>
      <c r="I49" s="239">
        <v>26.706636045</v>
      </c>
      <c r="J49" s="239">
        <v>22.5341051028</v>
      </c>
      <c r="K49" s="239">
        <v>18.7214999814</v>
      </c>
      <c r="L49" s="239">
        <v>15.2683052445</v>
      </c>
      <c r="M49" s="239">
        <v>12.1611128881</v>
      </c>
      <c r="N49" s="239">
        <v>9.4484710776</v>
      </c>
      <c r="O49" s="239">
        <v>7.102054705</v>
      </c>
      <c r="P49" s="239">
        <v>5.4266491097</v>
      </c>
      <c r="Q49" s="240">
        <v>3.9596897987</v>
      </c>
      <c r="R49" s="24"/>
      <c r="S49" s="24"/>
      <c r="T49" s="24"/>
      <c r="U49" s="24"/>
      <c r="V49" s="24"/>
      <c r="W49" s="24"/>
      <c r="X49" s="24"/>
      <c r="Y49" s="24"/>
      <c r="Z49" s="24"/>
    </row>
    <row r="50">
      <c r="A50" s="238">
        <v>1953.0</v>
      </c>
      <c r="B50" s="239">
        <v>65.4257596695</v>
      </c>
      <c r="C50" s="239">
        <v>66.9287821797</v>
      </c>
      <c r="D50" s="239">
        <v>63.4747446428</v>
      </c>
      <c r="E50" s="239">
        <v>58.6910948945</v>
      </c>
      <c r="F50" s="239">
        <v>49.2450100237</v>
      </c>
      <c r="G50" s="239">
        <v>40.0705434897</v>
      </c>
      <c r="H50" s="239">
        <v>30.9229055586</v>
      </c>
      <c r="I50" s="239">
        <v>26.4836906232</v>
      </c>
      <c r="J50" s="239">
        <v>22.2554724971</v>
      </c>
      <c r="K50" s="239">
        <v>18.4151640131</v>
      </c>
      <c r="L50" s="239">
        <v>14.9341195485</v>
      </c>
      <c r="M50" s="239">
        <v>11.83521902</v>
      </c>
      <c r="N50" s="239">
        <v>9.175918658</v>
      </c>
      <c r="O50" s="239">
        <v>6.8634965112</v>
      </c>
      <c r="P50" s="239">
        <v>5.1349353364</v>
      </c>
      <c r="Q50" s="240">
        <v>3.8493142396</v>
      </c>
      <c r="R50" s="24"/>
      <c r="S50" s="24"/>
      <c r="T50" s="24"/>
      <c r="U50" s="24"/>
      <c r="V50" s="24"/>
      <c r="W50" s="24"/>
      <c r="X50" s="24"/>
      <c r="Y50" s="24"/>
      <c r="Z50" s="24"/>
    </row>
    <row r="51">
      <c r="A51" s="238">
        <v>1954.0</v>
      </c>
      <c r="B51" s="239">
        <v>65.7694477645</v>
      </c>
      <c r="C51" s="239">
        <v>67.0412127934</v>
      </c>
      <c r="D51" s="239">
        <v>63.5003022305</v>
      </c>
      <c r="E51" s="239">
        <v>58.6713548314</v>
      </c>
      <c r="F51" s="239">
        <v>49.1860122899</v>
      </c>
      <c r="G51" s="239">
        <v>39.9582902913</v>
      </c>
      <c r="H51" s="239">
        <v>30.7576256667</v>
      </c>
      <c r="I51" s="239">
        <v>26.2936014296</v>
      </c>
      <c r="J51" s="239">
        <v>22.0566180264</v>
      </c>
      <c r="K51" s="239">
        <v>18.1543108365</v>
      </c>
      <c r="L51" s="239">
        <v>14.7324411095</v>
      </c>
      <c r="M51" s="239">
        <v>11.6488968526</v>
      </c>
      <c r="N51" s="239">
        <v>9.0889352103</v>
      </c>
      <c r="O51" s="239">
        <v>6.8467656369</v>
      </c>
      <c r="P51" s="239">
        <v>5.205946558</v>
      </c>
      <c r="Q51" s="240">
        <v>4.0383148239</v>
      </c>
      <c r="R51" s="24"/>
      <c r="S51" s="24"/>
      <c r="T51" s="24"/>
      <c r="U51" s="24"/>
      <c r="V51" s="24"/>
      <c r="W51" s="24"/>
      <c r="X51" s="24"/>
      <c r="Y51" s="24"/>
      <c r="Z51" s="24"/>
    </row>
    <row r="52">
      <c r="A52" s="238">
        <v>1955.0</v>
      </c>
      <c r="B52" s="239">
        <v>66.6515150634</v>
      </c>
      <c r="C52" s="239">
        <v>67.8205151308</v>
      </c>
      <c r="D52" s="239">
        <v>64.2176939284</v>
      </c>
      <c r="E52" s="239">
        <v>59.425785667</v>
      </c>
      <c r="F52" s="239">
        <v>49.8900571359</v>
      </c>
      <c r="G52" s="239">
        <v>40.6474817846</v>
      </c>
      <c r="H52" s="239">
        <v>31.4123692234</v>
      </c>
      <c r="I52" s="239">
        <v>26.949957323</v>
      </c>
      <c r="J52" s="239">
        <v>22.7280841625</v>
      </c>
      <c r="K52" s="239">
        <v>18.8377212394</v>
      </c>
      <c r="L52" s="239">
        <v>15.4121229747</v>
      </c>
      <c r="M52" s="239">
        <v>12.349332704</v>
      </c>
      <c r="N52" s="239">
        <v>9.6859949571</v>
      </c>
      <c r="O52" s="239">
        <v>7.4218188047</v>
      </c>
      <c r="P52" s="239">
        <v>5.6341911033</v>
      </c>
      <c r="Q52" s="240">
        <v>4.41925867</v>
      </c>
      <c r="R52" s="24"/>
      <c r="S52" s="24"/>
      <c r="T52" s="24"/>
      <c r="U52" s="24"/>
      <c r="V52" s="24"/>
      <c r="W52" s="24"/>
      <c r="X52" s="24"/>
      <c r="Y52" s="24"/>
      <c r="Z52" s="24"/>
    </row>
    <row r="53">
      <c r="A53" s="238">
        <v>1956.0</v>
      </c>
      <c r="B53" s="239">
        <v>67.0540245075</v>
      </c>
      <c r="C53" s="239">
        <v>67.9935544769</v>
      </c>
      <c r="D53" s="239">
        <v>64.3580566067</v>
      </c>
      <c r="E53" s="239">
        <v>59.546834078</v>
      </c>
      <c r="F53" s="239">
        <v>50.0087396188</v>
      </c>
      <c r="G53" s="239">
        <v>40.7762048795</v>
      </c>
      <c r="H53" s="239">
        <v>31.5470824446</v>
      </c>
      <c r="I53" s="239">
        <v>27.0369049528</v>
      </c>
      <c r="J53" s="239">
        <v>22.7357755946</v>
      </c>
      <c r="K53" s="239">
        <v>18.8209598025</v>
      </c>
      <c r="L53" s="239">
        <v>15.3306457313</v>
      </c>
      <c r="M53" s="239">
        <v>12.2609886175</v>
      </c>
      <c r="N53" s="239">
        <v>9.5811016709</v>
      </c>
      <c r="O53" s="239">
        <v>7.3135985735</v>
      </c>
      <c r="P53" s="239">
        <v>5.5301997497</v>
      </c>
      <c r="Q53" s="240">
        <v>4.260069397</v>
      </c>
      <c r="R53" s="24"/>
      <c r="S53" s="24"/>
      <c r="T53" s="24"/>
      <c r="U53" s="24"/>
      <c r="V53" s="24"/>
      <c r="W53" s="24"/>
      <c r="X53" s="24"/>
      <c r="Y53" s="24"/>
      <c r="Z53" s="24"/>
    </row>
    <row r="54">
      <c r="A54" s="238">
        <v>1957.0</v>
      </c>
      <c r="B54" s="239">
        <v>66.6896151214</v>
      </c>
      <c r="C54" s="239">
        <v>67.5792519217</v>
      </c>
      <c r="D54" s="239">
        <v>63.9487836901</v>
      </c>
      <c r="E54" s="239">
        <v>59.1766507772</v>
      </c>
      <c r="F54" s="239">
        <v>49.7309018292</v>
      </c>
      <c r="G54" s="239">
        <v>40.5019083388</v>
      </c>
      <c r="H54" s="239">
        <v>31.2742256563</v>
      </c>
      <c r="I54" s="239">
        <v>26.7565664395</v>
      </c>
      <c r="J54" s="239">
        <v>22.458423227</v>
      </c>
      <c r="K54" s="239">
        <v>18.5115471366</v>
      </c>
      <c r="L54" s="239">
        <v>15.0505564064</v>
      </c>
      <c r="M54" s="239">
        <v>11.9910406406</v>
      </c>
      <c r="N54" s="239">
        <v>9.3473439904</v>
      </c>
      <c r="O54" s="239">
        <v>7.201128943</v>
      </c>
      <c r="P54" s="239">
        <v>5.4268021987</v>
      </c>
      <c r="Q54" s="240">
        <v>4.2180341113</v>
      </c>
      <c r="R54" s="24"/>
      <c r="S54" s="24"/>
      <c r="T54" s="24"/>
      <c r="U54" s="24"/>
      <c r="V54" s="24"/>
      <c r="W54" s="24"/>
      <c r="X54" s="24"/>
      <c r="Y54" s="24"/>
      <c r="Z54" s="24"/>
    </row>
    <row r="55">
      <c r="A55" s="238">
        <v>1958.0</v>
      </c>
      <c r="B55" s="239">
        <v>67.6195353527</v>
      </c>
      <c r="C55" s="239">
        <v>68.4565605414</v>
      </c>
      <c r="D55" s="239">
        <v>64.7935253378</v>
      </c>
      <c r="E55" s="239">
        <v>59.9664967294</v>
      </c>
      <c r="F55" s="239">
        <v>50.4375105298</v>
      </c>
      <c r="G55" s="239">
        <v>41.1686377515</v>
      </c>
      <c r="H55" s="239">
        <v>31.891946858</v>
      </c>
      <c r="I55" s="239">
        <v>27.3897363783</v>
      </c>
      <c r="J55" s="239">
        <v>23.04693197</v>
      </c>
      <c r="K55" s="239">
        <v>19.0487971521</v>
      </c>
      <c r="L55" s="239">
        <v>15.5049547185</v>
      </c>
      <c r="M55" s="239">
        <v>12.3710821143</v>
      </c>
      <c r="N55" s="239">
        <v>9.689159614</v>
      </c>
      <c r="O55" s="239">
        <v>7.4475719076</v>
      </c>
      <c r="P55" s="239">
        <v>5.5919698158</v>
      </c>
      <c r="Q55" s="240">
        <v>4.3892882601</v>
      </c>
      <c r="R55" s="24"/>
      <c r="S55" s="24"/>
      <c r="T55" s="24"/>
      <c r="U55" s="24"/>
      <c r="V55" s="24"/>
      <c r="W55" s="24"/>
      <c r="X55" s="24"/>
      <c r="Y55" s="24"/>
      <c r="Z55" s="24"/>
    </row>
    <row r="56">
      <c r="A56" s="238">
        <v>1959.0</v>
      </c>
      <c r="B56" s="239">
        <v>67.4954137646</v>
      </c>
      <c r="C56" s="239">
        <v>68.0613525547</v>
      </c>
      <c r="D56" s="239">
        <v>64.3907543798</v>
      </c>
      <c r="E56" s="239">
        <v>59.5611751597</v>
      </c>
      <c r="F56" s="239">
        <v>50.0361114932</v>
      </c>
      <c r="G56" s="239">
        <v>40.8228949154</v>
      </c>
      <c r="H56" s="239">
        <v>31.5555646732</v>
      </c>
      <c r="I56" s="239">
        <v>27.0346206836</v>
      </c>
      <c r="J56" s="239">
        <v>22.7069094015</v>
      </c>
      <c r="K56" s="239">
        <v>18.727133389</v>
      </c>
      <c r="L56" s="239">
        <v>15.1944308219</v>
      </c>
      <c r="M56" s="239">
        <v>12.1505432413</v>
      </c>
      <c r="N56" s="239">
        <v>9.52875818</v>
      </c>
      <c r="O56" s="239">
        <v>7.3603565803</v>
      </c>
      <c r="P56" s="239">
        <v>5.5440081825</v>
      </c>
      <c r="Q56" s="240">
        <v>4.2916803901</v>
      </c>
      <c r="R56" s="24"/>
      <c r="S56" s="24"/>
      <c r="T56" s="24"/>
      <c r="U56" s="24"/>
      <c r="V56" s="24"/>
      <c r="W56" s="24"/>
      <c r="X56" s="24"/>
      <c r="Y56" s="24"/>
      <c r="Z56" s="24"/>
    </row>
    <row r="57">
      <c r="A57" s="238">
        <v>1960.0</v>
      </c>
      <c r="B57" s="239">
        <v>67.9554302547</v>
      </c>
      <c r="C57" s="239">
        <v>68.5415387441</v>
      </c>
      <c r="D57" s="239">
        <v>64.8614667292</v>
      </c>
      <c r="E57" s="239">
        <v>60.0081392701</v>
      </c>
      <c r="F57" s="239">
        <v>50.4531601054</v>
      </c>
      <c r="G57" s="239">
        <v>41.2700322884</v>
      </c>
      <c r="H57" s="239">
        <v>32.0186830922</v>
      </c>
      <c r="I57" s="239">
        <v>27.5292889807</v>
      </c>
      <c r="J57" s="239">
        <v>23.2068430635</v>
      </c>
      <c r="K57" s="239">
        <v>19.2081564144</v>
      </c>
      <c r="L57" s="239">
        <v>15.636689892</v>
      </c>
      <c r="M57" s="239">
        <v>12.5938157204</v>
      </c>
      <c r="N57" s="239">
        <v>9.920784685</v>
      </c>
      <c r="O57" s="239">
        <v>7.6884920036</v>
      </c>
      <c r="P57" s="239">
        <v>5.8095853305</v>
      </c>
      <c r="Q57" s="240">
        <v>4.4317170937</v>
      </c>
      <c r="R57" s="24"/>
      <c r="S57" s="24"/>
      <c r="T57" s="24"/>
      <c r="U57" s="24"/>
      <c r="V57" s="24"/>
      <c r="W57" s="24"/>
      <c r="X57" s="24"/>
      <c r="Y57" s="24"/>
      <c r="Z57" s="24"/>
    </row>
    <row r="58">
      <c r="A58" s="238">
        <v>1961.0</v>
      </c>
      <c r="B58" s="239">
        <v>67.6526226132</v>
      </c>
      <c r="C58" s="239">
        <v>68.2100228926</v>
      </c>
      <c r="D58" s="239">
        <v>64.529643753</v>
      </c>
      <c r="E58" s="239">
        <v>59.7177689156</v>
      </c>
      <c r="F58" s="239">
        <v>50.17878528</v>
      </c>
      <c r="G58" s="239">
        <v>40.9045220488</v>
      </c>
      <c r="H58" s="239">
        <v>31.6555161714</v>
      </c>
      <c r="I58" s="239">
        <v>27.1588410852</v>
      </c>
      <c r="J58" s="239">
        <v>22.8198388164</v>
      </c>
      <c r="K58" s="239">
        <v>18.7609945808</v>
      </c>
      <c r="L58" s="239">
        <v>15.1375210747</v>
      </c>
      <c r="M58" s="239">
        <v>12.0404090201</v>
      </c>
      <c r="N58" s="239">
        <v>9.3800645055</v>
      </c>
      <c r="O58" s="239">
        <v>7.1074772945</v>
      </c>
      <c r="P58" s="239">
        <v>5.1878831518</v>
      </c>
      <c r="Q58" s="240">
        <v>3.7417499201</v>
      </c>
      <c r="R58" s="24"/>
      <c r="S58" s="24"/>
      <c r="T58" s="24"/>
      <c r="U58" s="24"/>
      <c r="V58" s="24"/>
      <c r="W58" s="24"/>
      <c r="X58" s="24"/>
      <c r="Y58" s="24"/>
      <c r="Z58" s="24"/>
    </row>
    <row r="59">
      <c r="A59" s="238">
        <v>1962.0</v>
      </c>
      <c r="B59" s="239">
        <v>66.9021346562</v>
      </c>
      <c r="C59" s="239">
        <v>67.5374513463</v>
      </c>
      <c r="D59" s="239">
        <v>63.8508984164</v>
      </c>
      <c r="E59" s="239">
        <v>59.0576291251</v>
      </c>
      <c r="F59" s="239">
        <v>49.4808783571</v>
      </c>
      <c r="G59" s="239">
        <v>40.2302489605</v>
      </c>
      <c r="H59" s="239">
        <v>30.9558750237</v>
      </c>
      <c r="I59" s="239">
        <v>26.4477886401</v>
      </c>
      <c r="J59" s="239">
        <v>22.1067912271</v>
      </c>
      <c r="K59" s="239">
        <v>18.0840941961</v>
      </c>
      <c r="L59" s="239">
        <v>14.5027476532</v>
      </c>
      <c r="M59" s="239">
        <v>11.4287332426</v>
      </c>
      <c r="N59" s="239">
        <v>8.7830260605</v>
      </c>
      <c r="O59" s="239">
        <v>6.562873937</v>
      </c>
      <c r="P59" s="239">
        <v>4.8124479584</v>
      </c>
      <c r="Q59" s="240">
        <v>3.4553294907</v>
      </c>
      <c r="R59" s="24"/>
      <c r="S59" s="24"/>
      <c r="T59" s="24"/>
      <c r="U59" s="24"/>
      <c r="V59" s="24"/>
      <c r="W59" s="24"/>
      <c r="X59" s="24"/>
      <c r="Y59" s="24"/>
      <c r="Z59" s="24"/>
    </row>
    <row r="60">
      <c r="A60" s="238">
        <v>1963.0</v>
      </c>
      <c r="B60" s="239">
        <v>67.317931182</v>
      </c>
      <c r="C60" s="239">
        <v>67.9196924652</v>
      </c>
      <c r="D60" s="239">
        <v>64.2252554434</v>
      </c>
      <c r="E60" s="239">
        <v>59.3787768276</v>
      </c>
      <c r="F60" s="239">
        <v>49.8313468193</v>
      </c>
      <c r="G60" s="239">
        <v>40.5937006675</v>
      </c>
      <c r="H60" s="239">
        <v>31.3619957107</v>
      </c>
      <c r="I60" s="239">
        <v>26.8770243925</v>
      </c>
      <c r="J60" s="239">
        <v>22.5552184798</v>
      </c>
      <c r="K60" s="239">
        <v>18.5220501987</v>
      </c>
      <c r="L60" s="239">
        <v>14.9243840953</v>
      </c>
      <c r="M60" s="239">
        <v>11.8610271208</v>
      </c>
      <c r="N60" s="239">
        <v>9.2440099712</v>
      </c>
      <c r="O60" s="239">
        <v>7.0305219127</v>
      </c>
      <c r="P60" s="239">
        <v>5.178838776</v>
      </c>
      <c r="Q60" s="240">
        <v>3.7515708981</v>
      </c>
      <c r="R60" s="24"/>
      <c r="S60" s="24"/>
      <c r="T60" s="24"/>
      <c r="U60" s="24"/>
      <c r="V60" s="24"/>
      <c r="W60" s="24"/>
      <c r="X60" s="24"/>
      <c r="Y60" s="24"/>
      <c r="Z60" s="24"/>
    </row>
    <row r="61">
      <c r="A61" s="238">
        <v>1964.0</v>
      </c>
      <c r="B61" s="239">
        <v>67.5106037342</v>
      </c>
      <c r="C61" s="239">
        <v>68.033405767</v>
      </c>
      <c r="D61" s="239">
        <v>64.3158192587</v>
      </c>
      <c r="E61" s="239">
        <v>59.4820697267</v>
      </c>
      <c r="F61" s="239">
        <v>49.8897079524</v>
      </c>
      <c r="G61" s="239">
        <v>40.626633029</v>
      </c>
      <c r="H61" s="239">
        <v>31.3722166418</v>
      </c>
      <c r="I61" s="239">
        <v>26.9014711067</v>
      </c>
      <c r="J61" s="239">
        <v>22.5680035997</v>
      </c>
      <c r="K61" s="239">
        <v>18.4894310076</v>
      </c>
      <c r="L61" s="239">
        <v>14.8713755959</v>
      </c>
      <c r="M61" s="239">
        <v>11.7901157333</v>
      </c>
      <c r="N61" s="239">
        <v>9.2191554363</v>
      </c>
      <c r="O61" s="239">
        <v>7.0398850118</v>
      </c>
      <c r="P61" s="239">
        <v>5.2330136153</v>
      </c>
      <c r="Q61" s="240">
        <v>3.8865325014</v>
      </c>
      <c r="R61" s="24"/>
      <c r="S61" s="24"/>
      <c r="T61" s="24"/>
      <c r="U61" s="24"/>
      <c r="V61" s="24"/>
      <c r="W61" s="24"/>
      <c r="X61" s="24"/>
      <c r="Y61" s="24"/>
      <c r="Z61" s="24"/>
    </row>
    <row r="62">
      <c r="A62" s="238">
        <v>1965.0</v>
      </c>
      <c r="B62" s="239">
        <v>67.1588036203</v>
      </c>
      <c r="C62" s="239">
        <v>67.9698073023</v>
      </c>
      <c r="D62" s="239">
        <v>64.2572985215</v>
      </c>
      <c r="E62" s="239">
        <v>59.4160302739</v>
      </c>
      <c r="F62" s="239">
        <v>49.8408257128</v>
      </c>
      <c r="G62" s="239">
        <v>40.550945709</v>
      </c>
      <c r="H62" s="239">
        <v>31.2945656375</v>
      </c>
      <c r="I62" s="239">
        <v>26.8374605366</v>
      </c>
      <c r="J62" s="239">
        <v>22.5407594183</v>
      </c>
      <c r="K62" s="239">
        <v>18.5179749143</v>
      </c>
      <c r="L62" s="239">
        <v>14.8923394889</v>
      </c>
      <c r="M62" s="239">
        <v>11.7759017915</v>
      </c>
      <c r="N62" s="239">
        <v>9.2157934427</v>
      </c>
      <c r="O62" s="239">
        <v>7.0366181418</v>
      </c>
      <c r="P62" s="239">
        <v>5.1927376456</v>
      </c>
      <c r="Q62" s="240">
        <v>3.7604580349</v>
      </c>
      <c r="R62" s="24"/>
      <c r="S62" s="24"/>
      <c r="T62" s="24"/>
      <c r="U62" s="24"/>
      <c r="V62" s="24"/>
      <c r="W62" s="24"/>
      <c r="X62" s="24"/>
      <c r="Y62" s="24"/>
      <c r="Z62" s="24"/>
    </row>
    <row r="63">
      <c r="A63" s="238">
        <v>1966.0</v>
      </c>
      <c r="B63" s="239">
        <v>67.2598841184</v>
      </c>
      <c r="C63" s="239">
        <v>67.9561846916</v>
      </c>
      <c r="D63" s="239">
        <v>64.2465729943</v>
      </c>
      <c r="E63" s="239">
        <v>59.40978779</v>
      </c>
      <c r="F63" s="239">
        <v>49.8510002473</v>
      </c>
      <c r="G63" s="239">
        <v>40.5721453073</v>
      </c>
      <c r="H63" s="239">
        <v>31.3326196283</v>
      </c>
      <c r="I63" s="239">
        <v>26.8729372099</v>
      </c>
      <c r="J63" s="239">
        <v>22.5777358204</v>
      </c>
      <c r="K63" s="239">
        <v>18.5358372843</v>
      </c>
      <c r="L63" s="239">
        <v>14.8711595529</v>
      </c>
      <c r="M63" s="239">
        <v>11.7693961192</v>
      </c>
      <c r="N63" s="239">
        <v>9.1954451491</v>
      </c>
      <c r="O63" s="239">
        <v>7.0486254073</v>
      </c>
      <c r="P63" s="239">
        <v>5.2933039469</v>
      </c>
      <c r="Q63" s="240">
        <v>3.9418832566</v>
      </c>
      <c r="R63" s="24"/>
      <c r="S63" s="24"/>
      <c r="T63" s="24"/>
      <c r="U63" s="24"/>
      <c r="V63" s="24"/>
      <c r="W63" s="24"/>
      <c r="X63" s="24"/>
      <c r="Y63" s="24"/>
      <c r="Z63" s="24"/>
    </row>
    <row r="64">
      <c r="A64" s="238">
        <v>1967.0</v>
      </c>
      <c r="B64" s="239">
        <v>67.1349376154</v>
      </c>
      <c r="C64" s="239">
        <v>67.765725957</v>
      </c>
      <c r="D64" s="239">
        <v>64.0605395</v>
      </c>
      <c r="E64" s="239">
        <v>59.1940686865</v>
      </c>
      <c r="F64" s="239">
        <v>49.607597051</v>
      </c>
      <c r="G64" s="239">
        <v>40.3402232671</v>
      </c>
      <c r="H64" s="239">
        <v>31.1142417796</v>
      </c>
      <c r="I64" s="239">
        <v>26.6712824971</v>
      </c>
      <c r="J64" s="239">
        <v>22.4071687916</v>
      </c>
      <c r="K64" s="239">
        <v>18.4015919128</v>
      </c>
      <c r="L64" s="239">
        <v>14.7677769299</v>
      </c>
      <c r="M64" s="239">
        <v>11.6724323773</v>
      </c>
      <c r="N64" s="239">
        <v>9.1296819937</v>
      </c>
      <c r="O64" s="239">
        <v>6.9830293977</v>
      </c>
      <c r="P64" s="239">
        <v>5.1934270935</v>
      </c>
      <c r="Q64" s="240">
        <v>3.8332757964</v>
      </c>
      <c r="R64" s="24"/>
      <c r="S64" s="24"/>
      <c r="T64" s="24"/>
      <c r="U64" s="24"/>
      <c r="V64" s="24"/>
      <c r="W64" s="24"/>
      <c r="X64" s="24"/>
      <c r="Y64" s="24"/>
      <c r="Z64" s="24"/>
    </row>
    <row r="65">
      <c r="A65" s="238">
        <v>1968.0</v>
      </c>
      <c r="B65" s="239">
        <v>66.5761395276</v>
      </c>
      <c r="C65" s="239">
        <v>67.2528159072</v>
      </c>
      <c r="D65" s="239">
        <v>63.4863736691</v>
      </c>
      <c r="E65" s="239">
        <v>58.6780061896</v>
      </c>
      <c r="F65" s="239">
        <v>49.1393797808</v>
      </c>
      <c r="G65" s="239">
        <v>39.9724643126</v>
      </c>
      <c r="H65" s="239">
        <v>30.7789712986</v>
      </c>
      <c r="I65" s="239">
        <v>26.3550305195</v>
      </c>
      <c r="J65" s="239">
        <v>22.1214075445</v>
      </c>
      <c r="K65" s="239">
        <v>18.101989956</v>
      </c>
      <c r="L65" s="239">
        <v>14.5114987013</v>
      </c>
      <c r="M65" s="239">
        <v>11.4556244582</v>
      </c>
      <c r="N65" s="239">
        <v>8.9037336865</v>
      </c>
      <c r="O65" s="239">
        <v>6.7687325243</v>
      </c>
      <c r="P65" s="239">
        <v>5.0171373579</v>
      </c>
      <c r="Q65" s="240">
        <v>3.7292611268</v>
      </c>
      <c r="R65" s="24"/>
      <c r="S65" s="24"/>
      <c r="T65" s="24"/>
      <c r="U65" s="24"/>
      <c r="V65" s="24"/>
      <c r="W65" s="24"/>
      <c r="X65" s="24"/>
      <c r="Y65" s="24"/>
      <c r="Z65" s="24"/>
    </row>
    <row r="66">
      <c r="A66" s="238">
        <v>1969.0</v>
      </c>
      <c r="B66" s="239">
        <v>65.9553908971</v>
      </c>
      <c r="C66" s="239">
        <v>66.6468412746</v>
      </c>
      <c r="D66" s="239">
        <v>62.9089998998</v>
      </c>
      <c r="E66" s="239">
        <v>58.0629339513</v>
      </c>
      <c r="F66" s="239">
        <v>48.5773749398</v>
      </c>
      <c r="G66" s="239">
        <v>39.3891747342</v>
      </c>
      <c r="H66" s="239">
        <v>30.2110365305</v>
      </c>
      <c r="I66" s="239">
        <v>25.7998375747</v>
      </c>
      <c r="J66" s="239">
        <v>21.631921319900002</v>
      </c>
      <c r="K66" s="239">
        <v>17.6866763381</v>
      </c>
      <c r="L66" s="239">
        <v>14.1083358172</v>
      </c>
      <c r="M66" s="239">
        <v>11.0813479783</v>
      </c>
      <c r="N66" s="239">
        <v>8.6403164328</v>
      </c>
      <c r="O66" s="239">
        <v>6.7031909611</v>
      </c>
      <c r="P66" s="239">
        <v>5.1238398751</v>
      </c>
      <c r="Q66" s="240">
        <v>3.8738166272</v>
      </c>
      <c r="R66" s="24"/>
      <c r="S66" s="24"/>
      <c r="T66" s="24"/>
      <c r="U66" s="24"/>
      <c r="V66" s="24"/>
      <c r="W66" s="24"/>
      <c r="X66" s="24"/>
      <c r="Y66" s="24"/>
      <c r="Z66" s="24"/>
    </row>
    <row r="67">
      <c r="A67" s="238">
        <v>1970.0</v>
      </c>
      <c r="B67" s="239">
        <v>66.0633099033</v>
      </c>
      <c r="C67" s="239">
        <v>66.6412507018</v>
      </c>
      <c r="D67" s="239">
        <v>62.8763707954</v>
      </c>
      <c r="E67" s="239">
        <v>58.024004261</v>
      </c>
      <c r="F67" s="239">
        <v>48.4686358729</v>
      </c>
      <c r="G67" s="239">
        <v>39.244176927</v>
      </c>
      <c r="H67" s="239">
        <v>30.0989120501</v>
      </c>
      <c r="I67" s="239">
        <v>25.6837968487</v>
      </c>
      <c r="J67" s="239">
        <v>21.5250724083</v>
      </c>
      <c r="K67" s="239">
        <v>17.6519738606</v>
      </c>
      <c r="L67" s="239">
        <v>14.0971058487</v>
      </c>
      <c r="M67" s="239">
        <v>11.0476233541</v>
      </c>
      <c r="N67" s="239">
        <v>8.5724987107</v>
      </c>
      <c r="O67" s="239">
        <v>6.5839066348</v>
      </c>
      <c r="P67" s="239">
        <v>4.9747610444</v>
      </c>
      <c r="Q67" s="240">
        <v>3.7162802491</v>
      </c>
      <c r="R67" s="24"/>
      <c r="S67" s="24"/>
      <c r="T67" s="24"/>
      <c r="U67" s="24"/>
      <c r="V67" s="24"/>
      <c r="W67" s="24"/>
      <c r="X67" s="24"/>
      <c r="Y67" s="24"/>
      <c r="Z67" s="24"/>
    </row>
    <row r="68">
      <c r="A68" s="238">
        <v>1971.0</v>
      </c>
      <c r="B68" s="239">
        <v>66.1688753707</v>
      </c>
      <c r="C68" s="239">
        <v>66.7956643751</v>
      </c>
      <c r="D68" s="239">
        <v>63.0426616355</v>
      </c>
      <c r="E68" s="239">
        <v>58.1857193169</v>
      </c>
      <c r="F68" s="239">
        <v>48.6345944489</v>
      </c>
      <c r="G68" s="239">
        <v>39.353684513</v>
      </c>
      <c r="H68" s="239">
        <v>30.1867709183</v>
      </c>
      <c r="I68" s="239">
        <v>25.7999018696</v>
      </c>
      <c r="J68" s="239">
        <v>21.6563556729</v>
      </c>
      <c r="K68" s="239">
        <v>17.7595747673</v>
      </c>
      <c r="L68" s="239">
        <v>14.1683976833</v>
      </c>
      <c r="M68" s="239">
        <v>11.0715949315</v>
      </c>
      <c r="N68" s="239">
        <v>8.5483115236</v>
      </c>
      <c r="O68" s="239">
        <v>6.5577719659</v>
      </c>
      <c r="P68" s="239">
        <v>4.9185672898</v>
      </c>
      <c r="Q68" s="240">
        <v>3.631878045</v>
      </c>
      <c r="R68" s="24"/>
      <c r="S68" s="24"/>
      <c r="T68" s="24"/>
      <c r="U68" s="24"/>
      <c r="V68" s="24"/>
      <c r="W68" s="24"/>
      <c r="X68" s="24"/>
      <c r="Y68" s="24"/>
      <c r="Z68" s="24"/>
    </row>
    <row r="69">
      <c r="A69" s="238">
        <v>1972.0</v>
      </c>
      <c r="B69" s="239">
        <v>66.8434516585</v>
      </c>
      <c r="C69" s="239">
        <v>67.389046876</v>
      </c>
      <c r="D69" s="239">
        <v>63.6028784018</v>
      </c>
      <c r="E69" s="239">
        <v>58.7427828707</v>
      </c>
      <c r="F69" s="239">
        <v>49.1615619211</v>
      </c>
      <c r="G69" s="239">
        <v>39.86574679</v>
      </c>
      <c r="H69" s="239">
        <v>30.6589027779</v>
      </c>
      <c r="I69" s="239">
        <v>26.2427738459</v>
      </c>
      <c r="J69" s="239">
        <v>22.0420031623</v>
      </c>
      <c r="K69" s="239">
        <v>18.1535005816</v>
      </c>
      <c r="L69" s="239">
        <v>14.5703377346</v>
      </c>
      <c r="M69" s="239">
        <v>11.4495346581</v>
      </c>
      <c r="N69" s="239">
        <v>8.8694062197</v>
      </c>
      <c r="O69" s="239">
        <v>6.7496235228</v>
      </c>
      <c r="P69" s="239">
        <v>5.0432859338</v>
      </c>
      <c r="Q69" s="240">
        <v>3.7541707893</v>
      </c>
      <c r="R69" s="24"/>
      <c r="S69" s="24"/>
      <c r="T69" s="24"/>
      <c r="U69" s="24"/>
      <c r="V69" s="24"/>
      <c r="W69" s="24"/>
      <c r="X69" s="24"/>
      <c r="Y69" s="24"/>
      <c r="Z69" s="24"/>
    </row>
    <row r="70">
      <c r="A70" s="238">
        <v>1973.0</v>
      </c>
      <c r="B70" s="239">
        <v>66.5408010452</v>
      </c>
      <c r="C70" s="239">
        <v>67.1878986296</v>
      </c>
      <c r="D70" s="239">
        <v>63.3947527164</v>
      </c>
      <c r="E70" s="239">
        <v>58.5474259157</v>
      </c>
      <c r="F70" s="239">
        <v>48.9702594997</v>
      </c>
      <c r="G70" s="239">
        <v>39.6455702043</v>
      </c>
      <c r="H70" s="239">
        <v>30.3817387125</v>
      </c>
      <c r="I70" s="239">
        <v>25.9685208918</v>
      </c>
      <c r="J70" s="239">
        <v>21.7516544572</v>
      </c>
      <c r="K70" s="239">
        <v>17.8680339191</v>
      </c>
      <c r="L70" s="239">
        <v>14.3118498086</v>
      </c>
      <c r="M70" s="239">
        <v>11.1697182169</v>
      </c>
      <c r="N70" s="239">
        <v>8.5917153132</v>
      </c>
      <c r="O70" s="239">
        <v>6.5005553192</v>
      </c>
      <c r="P70" s="239">
        <v>4.857432051</v>
      </c>
      <c r="Q70" s="240">
        <v>3.5600425675</v>
      </c>
      <c r="R70" s="24"/>
      <c r="S70" s="24"/>
      <c r="T70" s="24"/>
      <c r="U70" s="24"/>
      <c r="V70" s="24"/>
      <c r="W70" s="24"/>
      <c r="X70" s="24"/>
      <c r="Y70" s="24"/>
      <c r="Z70" s="24"/>
    </row>
    <row r="71">
      <c r="A71" s="238">
        <v>1974.0</v>
      </c>
      <c r="B71" s="239">
        <v>66.7744914945</v>
      </c>
      <c r="C71" s="239">
        <v>67.2942818864</v>
      </c>
      <c r="D71" s="239">
        <v>63.4774366366</v>
      </c>
      <c r="E71" s="239">
        <v>58.6301421916</v>
      </c>
      <c r="F71" s="239">
        <v>49.0113049577</v>
      </c>
      <c r="G71" s="239">
        <v>39.6305757717</v>
      </c>
      <c r="H71" s="239">
        <v>30.3318734871</v>
      </c>
      <c r="I71" s="239">
        <v>25.9020838309</v>
      </c>
      <c r="J71" s="239">
        <v>21.7277313741</v>
      </c>
      <c r="K71" s="239">
        <v>17.8744488629</v>
      </c>
      <c r="L71" s="239">
        <v>14.2985533272</v>
      </c>
      <c r="M71" s="239">
        <v>11.1557881007</v>
      </c>
      <c r="N71" s="239">
        <v>8.5454228498</v>
      </c>
      <c r="O71" s="239">
        <v>6.4489596734</v>
      </c>
      <c r="P71" s="239">
        <v>4.8331284814</v>
      </c>
      <c r="Q71" s="240">
        <v>3.5412592723</v>
      </c>
      <c r="R71" s="24"/>
      <c r="S71" s="24"/>
      <c r="T71" s="24"/>
      <c r="U71" s="24"/>
      <c r="V71" s="24"/>
      <c r="W71" s="24"/>
      <c r="X71" s="24"/>
      <c r="Y71" s="24"/>
      <c r="Z71" s="24"/>
    </row>
    <row r="72">
      <c r="A72" s="238">
        <v>1975.0</v>
      </c>
      <c r="B72" s="239">
        <v>67.0390459537</v>
      </c>
      <c r="C72" s="239">
        <v>67.5241343526</v>
      </c>
      <c r="D72" s="239">
        <v>63.7046101405</v>
      </c>
      <c r="E72" s="239">
        <v>58.8510762774</v>
      </c>
      <c r="F72" s="239">
        <v>49.2242538108</v>
      </c>
      <c r="G72" s="239">
        <v>39.8420005581</v>
      </c>
      <c r="H72" s="239">
        <v>30.6031215786</v>
      </c>
      <c r="I72" s="239">
        <v>26.1855131408</v>
      </c>
      <c r="J72" s="239">
        <v>21.9673506741</v>
      </c>
      <c r="K72" s="239">
        <v>18.0889280787</v>
      </c>
      <c r="L72" s="239">
        <v>14.5463715536</v>
      </c>
      <c r="M72" s="239">
        <v>11.3867304511</v>
      </c>
      <c r="N72" s="239">
        <v>8.7335823713</v>
      </c>
      <c r="O72" s="239">
        <v>6.5857984937</v>
      </c>
      <c r="P72" s="239">
        <v>4.8718177061</v>
      </c>
      <c r="Q72" s="240">
        <v>3.6036680647</v>
      </c>
      <c r="R72" s="24"/>
      <c r="S72" s="24"/>
      <c r="T72" s="24"/>
      <c r="U72" s="24"/>
      <c r="V72" s="24"/>
      <c r="W72" s="24"/>
      <c r="X72" s="24"/>
      <c r="Y72" s="24"/>
      <c r="Z72" s="24"/>
    </row>
    <row r="73">
      <c r="A73" s="238">
        <v>1976.0</v>
      </c>
      <c r="B73" s="239">
        <v>67.0844096686</v>
      </c>
      <c r="C73" s="239">
        <v>67.5720747045</v>
      </c>
      <c r="D73" s="239">
        <v>63.7487363533</v>
      </c>
      <c r="E73" s="239">
        <v>58.8832136733</v>
      </c>
      <c r="F73" s="239">
        <v>49.2394270851</v>
      </c>
      <c r="G73" s="239">
        <v>39.8870035038</v>
      </c>
      <c r="H73" s="239">
        <v>30.5970521464</v>
      </c>
      <c r="I73" s="239">
        <v>26.1613169788</v>
      </c>
      <c r="J73" s="239">
        <v>21.9643086276</v>
      </c>
      <c r="K73" s="239">
        <v>18.1048691485</v>
      </c>
      <c r="L73" s="239">
        <v>14.5769542917</v>
      </c>
      <c r="M73" s="239">
        <v>11.3723554375</v>
      </c>
      <c r="N73" s="239">
        <v>8.6862819704</v>
      </c>
      <c r="O73" s="239">
        <v>6.556964982</v>
      </c>
      <c r="P73" s="239">
        <v>4.8577996012</v>
      </c>
      <c r="Q73" s="240">
        <v>3.5761595736</v>
      </c>
      <c r="R73" s="24"/>
      <c r="S73" s="24"/>
      <c r="T73" s="24"/>
      <c r="U73" s="24"/>
      <c r="V73" s="24"/>
      <c r="W73" s="24"/>
      <c r="X73" s="24"/>
      <c r="Y73" s="24"/>
      <c r="Z73" s="24"/>
    </row>
    <row r="74">
      <c r="A74" s="238">
        <v>1977.0</v>
      </c>
      <c r="B74" s="239">
        <v>67.1564855619</v>
      </c>
      <c r="C74" s="239">
        <v>67.6428696815</v>
      </c>
      <c r="D74" s="239">
        <v>63.8087676293</v>
      </c>
      <c r="E74" s="239">
        <v>58.9314696019</v>
      </c>
      <c r="F74" s="239">
        <v>49.2806375128</v>
      </c>
      <c r="G74" s="239">
        <v>39.8428450211</v>
      </c>
      <c r="H74" s="239">
        <v>30.5586070115</v>
      </c>
      <c r="I74" s="239">
        <v>26.1319094128</v>
      </c>
      <c r="J74" s="239">
        <v>21.9613796264</v>
      </c>
      <c r="K74" s="239">
        <v>18.1012584248</v>
      </c>
      <c r="L74" s="239">
        <v>14.6121544556</v>
      </c>
      <c r="M74" s="239">
        <v>11.4371863192</v>
      </c>
      <c r="N74" s="239">
        <v>8.7865007661</v>
      </c>
      <c r="O74" s="239">
        <v>6.6477457189</v>
      </c>
      <c r="P74" s="239">
        <v>4.9373748993</v>
      </c>
      <c r="Q74" s="240">
        <v>3.647829307</v>
      </c>
      <c r="R74" s="24"/>
      <c r="S74" s="24"/>
      <c r="T74" s="24"/>
      <c r="U74" s="24"/>
      <c r="V74" s="24"/>
      <c r="W74" s="24"/>
      <c r="X74" s="24"/>
      <c r="Y74" s="24"/>
      <c r="Z74" s="24"/>
    </row>
    <row r="75">
      <c r="A75" s="238">
        <v>1978.0</v>
      </c>
      <c r="B75" s="239">
        <v>67.2433820412</v>
      </c>
      <c r="C75" s="239">
        <v>67.593675928</v>
      </c>
      <c r="D75" s="239">
        <v>63.7614348445</v>
      </c>
      <c r="E75" s="239">
        <v>58.8819951614</v>
      </c>
      <c r="F75" s="239">
        <v>49.2274915503</v>
      </c>
      <c r="G75" s="239">
        <v>39.8025184082</v>
      </c>
      <c r="H75" s="239">
        <v>30.5331301476</v>
      </c>
      <c r="I75" s="239">
        <v>26.1042003252</v>
      </c>
      <c r="J75" s="239">
        <v>21.934495409</v>
      </c>
      <c r="K75" s="239">
        <v>18.0891836976</v>
      </c>
      <c r="L75" s="239">
        <v>14.6388703414</v>
      </c>
      <c r="M75" s="239">
        <v>11.5179385702</v>
      </c>
      <c r="N75" s="239">
        <v>8.8280023795</v>
      </c>
      <c r="O75" s="239">
        <v>6.6497478108</v>
      </c>
      <c r="P75" s="239">
        <v>4.9750823742</v>
      </c>
      <c r="Q75" s="240">
        <v>3.7092433287</v>
      </c>
      <c r="R75" s="24"/>
      <c r="S75" s="24"/>
      <c r="T75" s="24"/>
      <c r="U75" s="24"/>
      <c r="V75" s="24"/>
      <c r="W75" s="24"/>
      <c r="X75" s="24"/>
      <c r="Y75" s="24"/>
      <c r="Z75" s="24"/>
    </row>
    <row r="76">
      <c r="A76" s="238">
        <v>1979.0</v>
      </c>
      <c r="B76" s="239">
        <v>67.3982917152</v>
      </c>
      <c r="C76" s="239">
        <v>67.6163149311</v>
      </c>
      <c r="D76" s="239">
        <v>63.7845595973</v>
      </c>
      <c r="E76" s="239">
        <v>58.9261006981</v>
      </c>
      <c r="F76" s="239">
        <v>49.2333927353</v>
      </c>
      <c r="G76" s="239">
        <v>39.8063510554</v>
      </c>
      <c r="H76" s="239">
        <v>30.5520082196</v>
      </c>
      <c r="I76" s="239">
        <v>26.1349649403</v>
      </c>
      <c r="J76" s="239">
        <v>21.9354174051</v>
      </c>
      <c r="K76" s="239">
        <v>18.062639875</v>
      </c>
      <c r="L76" s="239">
        <v>14.6047955063</v>
      </c>
      <c r="M76" s="239">
        <v>11.532744489</v>
      </c>
      <c r="N76" s="239">
        <v>8.8496491576</v>
      </c>
      <c r="O76" s="239">
        <v>6.6650033454</v>
      </c>
      <c r="P76" s="239">
        <v>4.9555363791</v>
      </c>
      <c r="Q76" s="240">
        <v>3.6750947032</v>
      </c>
      <c r="R76" s="24"/>
      <c r="S76" s="24"/>
      <c r="T76" s="24"/>
      <c r="U76" s="24"/>
      <c r="V76" s="24"/>
      <c r="W76" s="24"/>
      <c r="X76" s="24"/>
      <c r="Y76" s="24"/>
      <c r="Z76" s="24"/>
    </row>
    <row r="77">
      <c r="A77" s="238">
        <v>1980.0</v>
      </c>
      <c r="B77" s="239">
        <v>66.8844391098</v>
      </c>
      <c r="C77" s="239">
        <v>67.1341361042</v>
      </c>
      <c r="D77" s="239">
        <v>63.3032903058</v>
      </c>
      <c r="E77" s="239">
        <v>58.4509236217</v>
      </c>
      <c r="F77" s="239">
        <v>48.7643467396</v>
      </c>
      <c r="G77" s="239">
        <v>39.3703046737</v>
      </c>
      <c r="H77" s="239">
        <v>30.0785475985</v>
      </c>
      <c r="I77" s="239">
        <v>25.6684281464</v>
      </c>
      <c r="J77" s="239">
        <v>21.517492123</v>
      </c>
      <c r="K77" s="239">
        <v>17.7273915153</v>
      </c>
      <c r="L77" s="239">
        <v>14.3264836539</v>
      </c>
      <c r="M77" s="239">
        <v>11.269076591</v>
      </c>
      <c r="N77" s="239">
        <v>8.5934447928</v>
      </c>
      <c r="O77" s="239">
        <v>6.4483519591</v>
      </c>
      <c r="P77" s="239">
        <v>4.7512275481</v>
      </c>
      <c r="Q77" s="240">
        <v>3.5039040358</v>
      </c>
      <c r="R77" s="24"/>
      <c r="S77" s="24"/>
      <c r="T77" s="24"/>
      <c r="U77" s="24"/>
      <c r="V77" s="24"/>
      <c r="W77" s="24"/>
      <c r="X77" s="24"/>
      <c r="Y77" s="24"/>
      <c r="Z77" s="24"/>
    </row>
    <row r="78">
      <c r="A78" s="238">
        <v>1981.0</v>
      </c>
      <c r="B78" s="239">
        <v>67.2104629129</v>
      </c>
      <c r="C78" s="239">
        <v>67.3881109753</v>
      </c>
      <c r="D78" s="239">
        <v>63.5505801172</v>
      </c>
      <c r="E78" s="239">
        <v>58.6891291058</v>
      </c>
      <c r="F78" s="239">
        <v>49.0142032449</v>
      </c>
      <c r="G78" s="239">
        <v>39.588181984</v>
      </c>
      <c r="H78" s="239">
        <v>30.3347367999</v>
      </c>
      <c r="I78" s="239">
        <v>25.9121333471</v>
      </c>
      <c r="J78" s="239">
        <v>21.7286503888</v>
      </c>
      <c r="K78" s="239">
        <v>17.8810191292</v>
      </c>
      <c r="L78" s="239">
        <v>14.4674948168</v>
      </c>
      <c r="M78" s="239">
        <v>11.437588691</v>
      </c>
      <c r="N78" s="239">
        <v>8.7283074497</v>
      </c>
      <c r="O78" s="239">
        <v>6.5113039263</v>
      </c>
      <c r="P78" s="239">
        <v>4.7973781226</v>
      </c>
      <c r="Q78" s="240">
        <v>3.5244558505</v>
      </c>
      <c r="R78" s="24"/>
      <c r="S78" s="24"/>
      <c r="T78" s="24"/>
      <c r="U78" s="24"/>
      <c r="V78" s="24"/>
      <c r="W78" s="24"/>
      <c r="X78" s="24"/>
      <c r="Y78" s="24"/>
      <c r="Z78" s="24"/>
    </row>
    <row r="79">
      <c r="A79" s="238">
        <v>1982.0</v>
      </c>
      <c r="B79" s="239">
        <v>67.3370982496</v>
      </c>
      <c r="C79" s="239">
        <v>67.5522034985</v>
      </c>
      <c r="D79" s="239">
        <v>63.7129191292</v>
      </c>
      <c r="E79" s="239">
        <v>58.8199091123</v>
      </c>
      <c r="F79" s="239">
        <v>49.1258262802</v>
      </c>
      <c r="G79" s="239">
        <v>39.6598691875</v>
      </c>
      <c r="H79" s="239">
        <v>30.3833458258</v>
      </c>
      <c r="I79" s="239">
        <v>25.9501329925</v>
      </c>
      <c r="J79" s="239">
        <v>21.7507456204</v>
      </c>
      <c r="K79" s="239">
        <v>17.9159955382</v>
      </c>
      <c r="L79" s="239">
        <v>14.4500403149</v>
      </c>
      <c r="M79" s="239">
        <v>11.4283498481</v>
      </c>
      <c r="N79" s="239">
        <v>8.7535936924</v>
      </c>
      <c r="O79" s="239">
        <v>6.520881537</v>
      </c>
      <c r="P79" s="239">
        <v>4.8296847117</v>
      </c>
      <c r="Q79" s="240">
        <v>3.5838852758</v>
      </c>
      <c r="R79" s="24"/>
      <c r="S79" s="24"/>
      <c r="T79" s="24"/>
      <c r="U79" s="24"/>
      <c r="V79" s="24"/>
      <c r="W79" s="24"/>
      <c r="X79" s="24"/>
      <c r="Y79" s="24"/>
      <c r="Z79" s="24"/>
    </row>
    <row r="80">
      <c r="A80" s="238">
        <v>1983.0</v>
      </c>
      <c r="B80" s="239">
        <v>67.0561628984</v>
      </c>
      <c r="C80" s="239">
        <v>67.2075526305</v>
      </c>
      <c r="D80" s="239">
        <v>63.3427072668</v>
      </c>
      <c r="E80" s="239">
        <v>58.4665350155</v>
      </c>
      <c r="F80" s="239">
        <v>48.7778539829</v>
      </c>
      <c r="G80" s="239">
        <v>39.3422022943</v>
      </c>
      <c r="H80" s="239">
        <v>30.0761838126</v>
      </c>
      <c r="I80" s="239">
        <v>25.6762050771</v>
      </c>
      <c r="J80" s="239">
        <v>21.5353550222</v>
      </c>
      <c r="K80" s="239">
        <v>17.7127589275</v>
      </c>
      <c r="L80" s="239">
        <v>14.2920818503</v>
      </c>
      <c r="M80" s="239">
        <v>11.2975408749</v>
      </c>
      <c r="N80" s="239">
        <v>8.6927038175</v>
      </c>
      <c r="O80" s="239">
        <v>6.5002039894</v>
      </c>
      <c r="P80" s="239">
        <v>4.7790627884</v>
      </c>
      <c r="Q80" s="240">
        <v>3.4995413492</v>
      </c>
      <c r="R80" s="24"/>
      <c r="S80" s="24"/>
      <c r="T80" s="24"/>
      <c r="U80" s="24"/>
      <c r="V80" s="24"/>
      <c r="W80" s="24"/>
      <c r="X80" s="24"/>
      <c r="Y80" s="24"/>
      <c r="Z80" s="24"/>
    </row>
    <row r="81">
      <c r="A81" s="238">
        <v>1984.0</v>
      </c>
      <c r="B81" s="239">
        <v>67.349536708</v>
      </c>
      <c r="C81" s="239">
        <v>67.4552464313</v>
      </c>
      <c r="D81" s="239">
        <v>63.599268003</v>
      </c>
      <c r="E81" s="239">
        <v>58.7126513746</v>
      </c>
      <c r="F81" s="239">
        <v>48.9905680383</v>
      </c>
      <c r="G81" s="239">
        <v>39.4883589932</v>
      </c>
      <c r="H81" s="239">
        <v>30.2185696129</v>
      </c>
      <c r="I81" s="239">
        <v>25.8038312302</v>
      </c>
      <c r="J81" s="239">
        <v>21.675638765</v>
      </c>
      <c r="K81" s="239">
        <v>17.8544663582</v>
      </c>
      <c r="L81" s="239">
        <v>14.4283930668</v>
      </c>
      <c r="M81" s="239">
        <v>11.4711983228</v>
      </c>
      <c r="N81" s="239">
        <v>8.8230532242</v>
      </c>
      <c r="O81" s="239">
        <v>6.6157224896</v>
      </c>
      <c r="P81" s="239">
        <v>4.8939250425</v>
      </c>
      <c r="Q81" s="240">
        <v>3.6145528492</v>
      </c>
      <c r="R81" s="24"/>
      <c r="S81" s="24"/>
      <c r="T81" s="24"/>
      <c r="U81" s="24"/>
      <c r="V81" s="24"/>
      <c r="W81" s="24"/>
      <c r="X81" s="24"/>
      <c r="Y81" s="24"/>
      <c r="Z81" s="24"/>
    </row>
    <row r="82">
      <c r="A82" s="238">
        <v>1985.0</v>
      </c>
      <c r="B82" s="239">
        <v>67.5086732813</v>
      </c>
      <c r="C82" s="239">
        <v>67.4564810289</v>
      </c>
      <c r="D82" s="239">
        <v>63.5909949523</v>
      </c>
      <c r="E82" s="239">
        <v>58.6891450453</v>
      </c>
      <c r="F82" s="239">
        <v>48.9965298412</v>
      </c>
      <c r="G82" s="239">
        <v>39.529180734</v>
      </c>
      <c r="H82" s="239">
        <v>30.2494584888</v>
      </c>
      <c r="I82" s="239">
        <v>25.8603378712</v>
      </c>
      <c r="J82" s="239">
        <v>21.7167692716</v>
      </c>
      <c r="K82" s="239">
        <v>17.8812072748</v>
      </c>
      <c r="L82" s="239">
        <v>14.4258500525</v>
      </c>
      <c r="M82" s="239">
        <v>11.4928014554</v>
      </c>
      <c r="N82" s="239">
        <v>8.8553999246</v>
      </c>
      <c r="O82" s="239">
        <v>6.6343650911</v>
      </c>
      <c r="P82" s="239">
        <v>4.907144199</v>
      </c>
      <c r="Q82" s="240">
        <v>3.6298572326</v>
      </c>
      <c r="R82" s="24"/>
      <c r="S82" s="24"/>
      <c r="T82" s="24"/>
      <c r="U82" s="24"/>
      <c r="V82" s="24"/>
      <c r="W82" s="24"/>
      <c r="X82" s="24"/>
      <c r="Y82" s="24"/>
      <c r="Z82" s="24"/>
    </row>
    <row r="83">
      <c r="A83" s="238">
        <v>1986.0</v>
      </c>
      <c r="B83" s="239">
        <v>67.4965165892</v>
      </c>
      <c r="C83" s="239">
        <v>67.4462166825</v>
      </c>
      <c r="D83" s="239">
        <v>63.6054483477</v>
      </c>
      <c r="E83" s="239">
        <v>58.718029854</v>
      </c>
      <c r="F83" s="239">
        <v>49.0153497507</v>
      </c>
      <c r="G83" s="239">
        <v>39.5413651633</v>
      </c>
      <c r="H83" s="239">
        <v>30.217958794</v>
      </c>
      <c r="I83" s="239">
        <v>25.8243696468</v>
      </c>
      <c r="J83" s="239">
        <v>21.6598308039</v>
      </c>
      <c r="K83" s="239">
        <v>17.8331168976</v>
      </c>
      <c r="L83" s="239">
        <v>14.4222392687</v>
      </c>
      <c r="M83" s="239">
        <v>11.454745972</v>
      </c>
      <c r="N83" s="239">
        <v>8.8659618835</v>
      </c>
      <c r="O83" s="239">
        <v>6.6121573602</v>
      </c>
      <c r="P83" s="239">
        <v>4.8566363159</v>
      </c>
      <c r="Q83" s="240">
        <v>3.5626108764</v>
      </c>
      <c r="R83" s="24"/>
      <c r="S83" s="24"/>
      <c r="T83" s="24"/>
      <c r="U83" s="24"/>
      <c r="V83" s="24"/>
      <c r="W83" s="24"/>
      <c r="X83" s="24"/>
      <c r="Y83" s="24"/>
      <c r="Z83" s="24"/>
    </row>
    <row r="84">
      <c r="A84" s="238">
        <v>1987.0</v>
      </c>
      <c r="B84" s="239">
        <v>67.8838554973</v>
      </c>
      <c r="C84" s="239">
        <v>67.816845961</v>
      </c>
      <c r="D84" s="239">
        <v>63.9504104175</v>
      </c>
      <c r="E84" s="239">
        <v>59.0569901508</v>
      </c>
      <c r="F84" s="239">
        <v>49.3510312287</v>
      </c>
      <c r="G84" s="239">
        <v>39.8644361437</v>
      </c>
      <c r="H84" s="239">
        <v>30.5373047656</v>
      </c>
      <c r="I84" s="239">
        <v>26.1392676537</v>
      </c>
      <c r="J84" s="239">
        <v>21.984967808</v>
      </c>
      <c r="K84" s="239">
        <v>18.151501954</v>
      </c>
      <c r="L84" s="239">
        <v>14.6896430637</v>
      </c>
      <c r="M84" s="239">
        <v>11.7044588766</v>
      </c>
      <c r="N84" s="239">
        <v>9.117505536</v>
      </c>
      <c r="O84" s="239">
        <v>6.8567526343</v>
      </c>
      <c r="P84" s="239">
        <v>5.095104798</v>
      </c>
      <c r="Q84" s="240">
        <v>3.783347951</v>
      </c>
      <c r="R84" s="24"/>
      <c r="S84" s="24"/>
      <c r="T84" s="24"/>
      <c r="U84" s="24"/>
      <c r="V84" s="24"/>
      <c r="W84" s="24"/>
      <c r="X84" s="24"/>
      <c r="Y84" s="24"/>
      <c r="Z84" s="24"/>
    </row>
    <row r="85">
      <c r="A85" s="238">
        <v>1988.0</v>
      </c>
      <c r="B85" s="239">
        <v>68.1269376486</v>
      </c>
      <c r="C85" s="239">
        <v>67.9595142375</v>
      </c>
      <c r="D85" s="239">
        <v>64.083050022</v>
      </c>
      <c r="E85" s="239">
        <v>59.1828106537</v>
      </c>
      <c r="F85" s="239">
        <v>49.4675161198</v>
      </c>
      <c r="G85" s="239">
        <v>39.9515730728</v>
      </c>
      <c r="H85" s="239">
        <v>30.6664782965</v>
      </c>
      <c r="I85" s="239">
        <v>26.2447758318</v>
      </c>
      <c r="J85" s="239">
        <v>22.1082295399</v>
      </c>
      <c r="K85" s="239">
        <v>18.252690289</v>
      </c>
      <c r="L85" s="239">
        <v>14.7878830554</v>
      </c>
      <c r="M85" s="239">
        <v>11.7667454846</v>
      </c>
      <c r="N85" s="239">
        <v>9.2262645937</v>
      </c>
      <c r="O85" s="239">
        <v>6.9949694272</v>
      </c>
      <c r="P85" s="239">
        <v>5.1992993745</v>
      </c>
      <c r="Q85" s="240">
        <v>3.8210046562</v>
      </c>
      <c r="R85" s="24"/>
      <c r="S85" s="24"/>
      <c r="T85" s="24"/>
      <c r="U85" s="24"/>
      <c r="V85" s="24"/>
      <c r="W85" s="24"/>
      <c r="X85" s="24"/>
      <c r="Y85" s="24"/>
      <c r="Z85" s="24"/>
    </row>
    <row r="86">
      <c r="A86" s="238">
        <v>1989.0</v>
      </c>
      <c r="B86" s="239">
        <v>68.1393371006</v>
      </c>
      <c r="C86" s="239">
        <v>67.9332978042</v>
      </c>
      <c r="D86" s="239">
        <v>64.0695253931</v>
      </c>
      <c r="E86" s="239">
        <v>59.1665293801</v>
      </c>
      <c r="F86" s="239">
        <v>49.4375171229</v>
      </c>
      <c r="G86" s="239">
        <v>39.9543011717</v>
      </c>
      <c r="H86" s="239">
        <v>30.6234880876</v>
      </c>
      <c r="I86" s="239">
        <v>26.210901637</v>
      </c>
      <c r="J86" s="239">
        <v>22.0564614603</v>
      </c>
      <c r="K86" s="239">
        <v>18.1924494751</v>
      </c>
      <c r="L86" s="239">
        <v>14.7189856795</v>
      </c>
      <c r="M86" s="239">
        <v>11.7095846253</v>
      </c>
      <c r="N86" s="239">
        <v>9.1802568477</v>
      </c>
      <c r="O86" s="239">
        <v>6.9324112859</v>
      </c>
      <c r="P86" s="239">
        <v>5.0973396829</v>
      </c>
      <c r="Q86" s="240">
        <v>3.7136919844</v>
      </c>
      <c r="R86" s="24"/>
      <c r="S86" s="24"/>
      <c r="T86" s="24"/>
      <c r="U86" s="24"/>
      <c r="V86" s="24"/>
      <c r="W86" s="24"/>
      <c r="X86" s="24"/>
      <c r="Y86" s="24"/>
      <c r="Z86" s="24"/>
    </row>
    <row r="87">
      <c r="A87" s="238">
        <v>1990.0</v>
      </c>
      <c r="B87" s="239">
        <v>67.5700799894</v>
      </c>
      <c r="C87" s="239">
        <v>67.4279027858</v>
      </c>
      <c r="D87" s="239">
        <v>63.5439590352</v>
      </c>
      <c r="E87" s="239">
        <v>58.6409808816</v>
      </c>
      <c r="F87" s="239">
        <v>48.9070079993</v>
      </c>
      <c r="G87" s="239">
        <v>39.4537851529</v>
      </c>
      <c r="H87" s="239">
        <v>30.1929542256</v>
      </c>
      <c r="I87" s="239">
        <v>25.8210723777</v>
      </c>
      <c r="J87" s="239">
        <v>21.7541061234</v>
      </c>
      <c r="K87" s="239">
        <v>17.9883689053</v>
      </c>
      <c r="L87" s="239">
        <v>14.5803879359</v>
      </c>
      <c r="M87" s="239">
        <v>11.620772207</v>
      </c>
      <c r="N87" s="239">
        <v>9.1077273132</v>
      </c>
      <c r="O87" s="239">
        <v>6.9062735589</v>
      </c>
      <c r="P87" s="239">
        <v>5.1334940987</v>
      </c>
      <c r="Q87" s="240">
        <v>3.7818496403</v>
      </c>
      <c r="R87" s="24"/>
      <c r="S87" s="24"/>
      <c r="T87" s="24"/>
      <c r="U87" s="24"/>
      <c r="V87" s="24"/>
      <c r="W87" s="24"/>
      <c r="X87" s="24"/>
      <c r="Y87" s="24"/>
      <c r="Z87" s="24"/>
    </row>
    <row r="88">
      <c r="A88" s="238">
        <v>1991.0</v>
      </c>
      <c r="B88" s="239">
        <v>68.2333679175</v>
      </c>
      <c r="C88" s="239">
        <v>68.0334636203</v>
      </c>
      <c r="D88" s="239">
        <v>64.1655970286</v>
      </c>
      <c r="E88" s="239">
        <v>59.2480156891</v>
      </c>
      <c r="F88" s="239">
        <v>49.5557493575</v>
      </c>
      <c r="G88" s="239">
        <v>40.102569186</v>
      </c>
      <c r="H88" s="239">
        <v>30.8115475971</v>
      </c>
      <c r="I88" s="239">
        <v>26.4218880317</v>
      </c>
      <c r="J88" s="239">
        <v>22.3135850023</v>
      </c>
      <c r="K88" s="239">
        <v>18.4779752593</v>
      </c>
      <c r="L88" s="239">
        <v>15.0190228837</v>
      </c>
      <c r="M88" s="239">
        <v>11.9616786034</v>
      </c>
      <c r="N88" s="239">
        <v>9.344766402</v>
      </c>
      <c r="O88" s="239">
        <v>7.0980031608</v>
      </c>
      <c r="P88" s="239">
        <v>5.2406553831</v>
      </c>
      <c r="Q88" s="240">
        <v>3.8233773357</v>
      </c>
      <c r="R88" s="24"/>
      <c r="S88" s="24"/>
      <c r="T88" s="24"/>
      <c r="U88" s="24"/>
      <c r="V88" s="24"/>
      <c r="W88" s="24"/>
      <c r="X88" s="24"/>
      <c r="Y88" s="24"/>
      <c r="Z88" s="24"/>
    </row>
    <row r="89">
      <c r="A89" s="238">
        <v>1992.0</v>
      </c>
      <c r="B89" s="239">
        <v>68.5439215368</v>
      </c>
      <c r="C89" s="239">
        <v>68.2868812465</v>
      </c>
      <c r="D89" s="239">
        <v>64.4036166403</v>
      </c>
      <c r="E89" s="239">
        <v>59.4845410616</v>
      </c>
      <c r="F89" s="239">
        <v>49.7860643479</v>
      </c>
      <c r="G89" s="239">
        <v>40.3491971152</v>
      </c>
      <c r="H89" s="239">
        <v>31.0911911848</v>
      </c>
      <c r="I89" s="239">
        <v>26.708974427</v>
      </c>
      <c r="J89" s="239">
        <v>22.57884862</v>
      </c>
      <c r="K89" s="239">
        <v>18.7415929602</v>
      </c>
      <c r="L89" s="239">
        <v>15.2671089577</v>
      </c>
      <c r="M89" s="239">
        <v>12.2095033587</v>
      </c>
      <c r="N89" s="239">
        <v>9.5969402127</v>
      </c>
      <c r="O89" s="239">
        <v>7.318284329</v>
      </c>
      <c r="P89" s="239">
        <v>5.4209254204</v>
      </c>
      <c r="Q89" s="240">
        <v>3.9409371083</v>
      </c>
      <c r="R89" s="24"/>
      <c r="S89" s="24"/>
      <c r="T89" s="24"/>
      <c r="U89" s="24"/>
      <c r="V89" s="24"/>
      <c r="W89" s="24"/>
      <c r="X89" s="24"/>
      <c r="Y89" s="24"/>
      <c r="Z89" s="24"/>
    </row>
    <row r="90">
      <c r="A90" s="238">
        <v>1993.0</v>
      </c>
      <c r="B90" s="239">
        <v>69.2776824308</v>
      </c>
      <c r="C90" s="239">
        <v>68.9525100995</v>
      </c>
      <c r="D90" s="239">
        <v>65.0731832013</v>
      </c>
      <c r="E90" s="239">
        <v>60.1538603319</v>
      </c>
      <c r="F90" s="239">
        <v>50.4491428485</v>
      </c>
      <c r="G90" s="239">
        <v>41.0157362345</v>
      </c>
      <c r="H90" s="239">
        <v>31.7011128594</v>
      </c>
      <c r="I90" s="239">
        <v>27.2552950259</v>
      </c>
      <c r="J90" s="239">
        <v>23.0729964813</v>
      </c>
      <c r="K90" s="239">
        <v>19.1867904711</v>
      </c>
      <c r="L90" s="239">
        <v>15.6628039888</v>
      </c>
      <c r="M90" s="239">
        <v>12.5160024417</v>
      </c>
      <c r="N90" s="239">
        <v>9.761519277</v>
      </c>
      <c r="O90" s="239">
        <v>7.4843728147</v>
      </c>
      <c r="P90" s="239">
        <v>5.5295446355</v>
      </c>
      <c r="Q90" s="240">
        <v>4.0065855995</v>
      </c>
      <c r="R90" s="24"/>
      <c r="S90" s="24"/>
      <c r="T90" s="24"/>
      <c r="U90" s="24"/>
      <c r="V90" s="24"/>
      <c r="W90" s="24"/>
      <c r="X90" s="24"/>
      <c r="Y90" s="24"/>
      <c r="Z90" s="24"/>
    </row>
    <row r="91">
      <c r="A91" s="238">
        <v>1994.0</v>
      </c>
      <c r="B91" s="239">
        <v>69.5226380962</v>
      </c>
      <c r="C91" s="239">
        <v>69.1049761486</v>
      </c>
      <c r="D91" s="239">
        <v>65.2478798423</v>
      </c>
      <c r="E91" s="239">
        <v>60.3333081578</v>
      </c>
      <c r="F91" s="239">
        <v>50.6388909487</v>
      </c>
      <c r="G91" s="239">
        <v>41.2144925924</v>
      </c>
      <c r="H91" s="239">
        <v>31.8897856711</v>
      </c>
      <c r="I91" s="239">
        <v>27.4446274536</v>
      </c>
      <c r="J91" s="239">
        <v>23.2661163598</v>
      </c>
      <c r="K91" s="239">
        <v>19.3954894292</v>
      </c>
      <c r="L91" s="239">
        <v>15.8526776739</v>
      </c>
      <c r="M91" s="239">
        <v>12.6779942068</v>
      </c>
      <c r="N91" s="239">
        <v>9.8967414166</v>
      </c>
      <c r="O91" s="239">
        <v>7.6050118226</v>
      </c>
      <c r="P91" s="239">
        <v>5.6479159234</v>
      </c>
      <c r="Q91" s="240">
        <v>4.1102226347</v>
      </c>
      <c r="R91" s="24"/>
      <c r="S91" s="24"/>
      <c r="T91" s="24"/>
      <c r="U91" s="24"/>
      <c r="V91" s="24"/>
      <c r="W91" s="24"/>
      <c r="X91" s="24"/>
      <c r="Y91" s="24"/>
      <c r="Z91" s="24"/>
    </row>
    <row r="92">
      <c r="A92" s="238">
        <v>1995.0</v>
      </c>
      <c r="B92" s="239">
        <v>69.7074367658</v>
      </c>
      <c r="C92" s="239">
        <v>69.2991096044</v>
      </c>
      <c r="D92" s="239">
        <v>65.410319551</v>
      </c>
      <c r="E92" s="239">
        <v>60.4915781895</v>
      </c>
      <c r="F92" s="239">
        <v>50.776835832</v>
      </c>
      <c r="G92" s="239">
        <v>41.3156777725</v>
      </c>
      <c r="H92" s="239">
        <v>31.9993413143</v>
      </c>
      <c r="I92" s="239">
        <v>27.5529299246</v>
      </c>
      <c r="J92" s="239">
        <v>23.3375610337</v>
      </c>
      <c r="K92" s="239">
        <v>19.4347237604</v>
      </c>
      <c r="L92" s="239">
        <v>15.8432366815</v>
      </c>
      <c r="M92" s="239">
        <v>12.6475133554</v>
      </c>
      <c r="N92" s="239">
        <v>9.8445290173</v>
      </c>
      <c r="O92" s="239">
        <v>7.5544280432</v>
      </c>
      <c r="P92" s="239">
        <v>5.5762277183</v>
      </c>
      <c r="Q92" s="240">
        <v>4.0573871822</v>
      </c>
      <c r="R92" s="24"/>
      <c r="S92" s="24"/>
      <c r="T92" s="24"/>
      <c r="U92" s="24"/>
      <c r="V92" s="24"/>
      <c r="W92" s="24"/>
      <c r="X92" s="24"/>
      <c r="Y92" s="24"/>
      <c r="Z92" s="24"/>
    </row>
    <row r="93">
      <c r="A93" s="238">
        <v>1996.0</v>
      </c>
      <c r="B93" s="239">
        <v>70.351494331</v>
      </c>
      <c r="C93" s="239">
        <v>69.7793397233</v>
      </c>
      <c r="D93" s="239">
        <v>65.8800046823</v>
      </c>
      <c r="E93" s="239">
        <v>60.9603700707</v>
      </c>
      <c r="F93" s="239">
        <v>51.2327099583</v>
      </c>
      <c r="G93" s="239">
        <v>41.716863014</v>
      </c>
      <c r="H93" s="239">
        <v>32.3659170885</v>
      </c>
      <c r="I93" s="239">
        <v>27.8926456166</v>
      </c>
      <c r="J93" s="239">
        <v>23.6711788812</v>
      </c>
      <c r="K93" s="239">
        <v>19.7924698966</v>
      </c>
      <c r="L93" s="239">
        <v>16.2120926149</v>
      </c>
      <c r="M93" s="239">
        <v>13.0341493792</v>
      </c>
      <c r="N93" s="239">
        <v>10.2182869151</v>
      </c>
      <c r="O93" s="239">
        <v>7.8438287599</v>
      </c>
      <c r="P93" s="239">
        <v>5.8720976527</v>
      </c>
      <c r="Q93" s="240">
        <v>4.3417219134</v>
      </c>
      <c r="R93" s="24"/>
      <c r="S93" s="24"/>
      <c r="T93" s="24"/>
      <c r="U93" s="24"/>
      <c r="V93" s="24"/>
      <c r="W93" s="24"/>
      <c r="X93" s="24"/>
      <c r="Y93" s="24"/>
      <c r="Z93" s="24"/>
    </row>
    <row r="94">
      <c r="A94" s="238">
        <v>1997.0</v>
      </c>
      <c r="B94" s="239">
        <v>70.4873288516</v>
      </c>
      <c r="C94" s="239">
        <v>69.9331176265</v>
      </c>
      <c r="D94" s="239">
        <v>66.0509093937</v>
      </c>
      <c r="E94" s="239">
        <v>61.116861674</v>
      </c>
      <c r="F94" s="239">
        <v>51.3847816002</v>
      </c>
      <c r="G94" s="239">
        <v>41.9165622105</v>
      </c>
      <c r="H94" s="239">
        <v>32.5365920057</v>
      </c>
      <c r="I94" s="239">
        <v>28.0951153237</v>
      </c>
      <c r="J94" s="239">
        <v>23.8771638103</v>
      </c>
      <c r="K94" s="239">
        <v>19.9941560531</v>
      </c>
      <c r="L94" s="239">
        <v>16.3765734073</v>
      </c>
      <c r="M94" s="239">
        <v>13.1762954238</v>
      </c>
      <c r="N94" s="239">
        <v>10.3668674852</v>
      </c>
      <c r="O94" s="239">
        <v>7.9593949815</v>
      </c>
      <c r="P94" s="239">
        <v>5.9635436776</v>
      </c>
      <c r="Q94" s="240">
        <v>4.4218914354</v>
      </c>
      <c r="R94" s="24"/>
      <c r="S94" s="24"/>
      <c r="T94" s="24"/>
      <c r="U94" s="24"/>
      <c r="V94" s="24"/>
      <c r="W94" s="24"/>
      <c r="X94" s="24"/>
      <c r="Y94" s="24"/>
      <c r="Z94" s="24"/>
    </row>
    <row r="95">
      <c r="A95" s="238">
        <v>1998.0</v>
      </c>
      <c r="B95" s="239">
        <v>71.1143054026</v>
      </c>
      <c r="C95" s="239">
        <v>70.5263573446</v>
      </c>
      <c r="D95" s="239">
        <v>66.6120745274</v>
      </c>
      <c r="E95" s="239">
        <v>61.6779335435</v>
      </c>
      <c r="F95" s="239">
        <v>51.9378448402</v>
      </c>
      <c r="G95" s="239">
        <v>42.4100499863</v>
      </c>
      <c r="H95" s="239">
        <v>32.9916321091</v>
      </c>
      <c r="I95" s="239">
        <v>28.5202610188</v>
      </c>
      <c r="J95" s="239">
        <v>24.2731771847</v>
      </c>
      <c r="K95" s="239">
        <v>20.3311849566</v>
      </c>
      <c r="L95" s="239">
        <v>16.6962257146</v>
      </c>
      <c r="M95" s="239">
        <v>13.3977197853</v>
      </c>
      <c r="N95" s="239">
        <v>10.4965148687</v>
      </c>
      <c r="O95" s="239">
        <v>8.032382643</v>
      </c>
      <c r="P95" s="239">
        <v>6.0392037457</v>
      </c>
      <c r="Q95" s="240">
        <v>4.4705183602</v>
      </c>
      <c r="R95" s="24"/>
      <c r="S95" s="24"/>
      <c r="T95" s="24"/>
      <c r="U95" s="24"/>
      <c r="V95" s="24"/>
      <c r="W95" s="24"/>
      <c r="X95" s="24"/>
      <c r="Y95" s="24"/>
      <c r="Z95" s="24"/>
    </row>
    <row r="96">
      <c r="A96" s="238">
        <v>1999.0</v>
      </c>
      <c r="B96" s="239">
        <v>71.4022227178</v>
      </c>
      <c r="C96" s="239">
        <v>70.7445312442</v>
      </c>
      <c r="D96" s="239">
        <v>66.8311184646</v>
      </c>
      <c r="E96" s="239">
        <v>61.8961531393</v>
      </c>
      <c r="F96" s="239">
        <v>52.1512413027</v>
      </c>
      <c r="G96" s="239">
        <v>42.6520373873</v>
      </c>
      <c r="H96" s="239">
        <v>33.242535286</v>
      </c>
      <c r="I96" s="239">
        <v>28.7301773934</v>
      </c>
      <c r="J96" s="239">
        <v>24.4611829685</v>
      </c>
      <c r="K96" s="239">
        <v>20.4846215224</v>
      </c>
      <c r="L96" s="239">
        <v>16.859473247</v>
      </c>
      <c r="M96" s="239">
        <v>13.6131683496</v>
      </c>
      <c r="N96" s="239">
        <v>10.6388567911</v>
      </c>
      <c r="O96" s="239">
        <v>8.0978733068</v>
      </c>
      <c r="P96" s="239">
        <v>6.0530238896</v>
      </c>
      <c r="Q96" s="240">
        <v>4.4565071937</v>
      </c>
      <c r="R96" s="24"/>
      <c r="S96" s="24"/>
      <c r="T96" s="24"/>
      <c r="U96" s="24"/>
      <c r="V96" s="24"/>
      <c r="W96" s="24"/>
      <c r="X96" s="24"/>
      <c r="Y96" s="24"/>
      <c r="Z96" s="24"/>
    </row>
    <row r="97">
      <c r="A97" s="238">
        <v>2000.0</v>
      </c>
      <c r="B97" s="239">
        <v>71.6265464972</v>
      </c>
      <c r="C97" s="239">
        <v>70.9633844333</v>
      </c>
      <c r="D97" s="239">
        <v>67.0464409622</v>
      </c>
      <c r="E97" s="239">
        <v>62.1096286522</v>
      </c>
      <c r="F97" s="239">
        <v>52.3573471185</v>
      </c>
      <c r="G97" s="239">
        <v>42.8438455187</v>
      </c>
      <c r="H97" s="239">
        <v>33.4141794833</v>
      </c>
      <c r="I97" s="239">
        <v>28.9058779781</v>
      </c>
      <c r="J97" s="239">
        <v>24.6489089897</v>
      </c>
      <c r="K97" s="239">
        <v>20.6719944355</v>
      </c>
      <c r="L97" s="239">
        <v>17.0027615693</v>
      </c>
      <c r="M97" s="239">
        <v>13.6988499108</v>
      </c>
      <c r="N97" s="239">
        <v>10.7524472974</v>
      </c>
      <c r="O97" s="239">
        <v>8.1871674332</v>
      </c>
      <c r="P97" s="239">
        <v>6.0719760257</v>
      </c>
      <c r="Q97" s="240">
        <v>4.4207688994</v>
      </c>
      <c r="R97" s="24"/>
      <c r="S97" s="24"/>
      <c r="T97" s="24"/>
      <c r="U97" s="24"/>
      <c r="V97" s="24"/>
      <c r="W97" s="24"/>
      <c r="X97" s="24"/>
      <c r="Y97" s="24"/>
      <c r="Z97" s="24"/>
    </row>
    <row r="98">
      <c r="A98" s="238">
        <v>2001.0</v>
      </c>
      <c r="B98" s="239">
        <v>72.0261848818</v>
      </c>
      <c r="C98" s="239">
        <v>71.3552547293</v>
      </c>
      <c r="D98" s="239">
        <v>67.4345855804</v>
      </c>
      <c r="E98" s="239">
        <v>62.4899510076</v>
      </c>
      <c r="F98" s="239">
        <v>52.7225084828</v>
      </c>
      <c r="G98" s="239">
        <v>43.2158638588</v>
      </c>
      <c r="H98" s="239">
        <v>33.7694925719</v>
      </c>
      <c r="I98" s="239">
        <v>29.2447920382</v>
      </c>
      <c r="J98" s="239">
        <v>24.9517966484</v>
      </c>
      <c r="K98" s="239">
        <v>20.9481195867</v>
      </c>
      <c r="L98" s="239">
        <v>17.2647285168</v>
      </c>
      <c r="M98" s="239">
        <v>13.8892545441</v>
      </c>
      <c r="N98" s="239">
        <v>10.8717795224</v>
      </c>
      <c r="O98" s="239">
        <v>8.2638364102</v>
      </c>
      <c r="P98" s="239">
        <v>6.0925418557</v>
      </c>
      <c r="Q98" s="240">
        <v>4.3809563282</v>
      </c>
      <c r="R98" s="24"/>
      <c r="S98" s="24"/>
      <c r="T98" s="24"/>
      <c r="U98" s="24"/>
      <c r="V98" s="24"/>
      <c r="W98" s="24"/>
      <c r="X98" s="24"/>
      <c r="Y98" s="24"/>
      <c r="Z98" s="24"/>
    </row>
    <row r="99">
      <c r="A99" s="238">
        <v>2002.0</v>
      </c>
      <c r="B99" s="239">
        <v>72.0772014499</v>
      </c>
      <c r="C99" s="239">
        <v>71.4070965018</v>
      </c>
      <c r="D99" s="239">
        <v>67.504258531</v>
      </c>
      <c r="E99" s="239">
        <v>62.5626763685</v>
      </c>
      <c r="F99" s="239">
        <v>52.788899069</v>
      </c>
      <c r="G99" s="239">
        <v>43.2700814621</v>
      </c>
      <c r="H99" s="239">
        <v>33.8242723301</v>
      </c>
      <c r="I99" s="239">
        <v>29.2959190407</v>
      </c>
      <c r="J99" s="239">
        <v>25.0110862527</v>
      </c>
      <c r="K99" s="239">
        <v>20.9987485446</v>
      </c>
      <c r="L99" s="239">
        <v>17.2923031174</v>
      </c>
      <c r="M99" s="239">
        <v>13.9469243976</v>
      </c>
      <c r="N99" s="239">
        <v>10.9481839922</v>
      </c>
      <c r="O99" s="239">
        <v>8.2974996758</v>
      </c>
      <c r="P99" s="239">
        <v>6.0693938157</v>
      </c>
      <c r="Q99" s="240">
        <v>4.3509368298</v>
      </c>
      <c r="R99" s="24"/>
      <c r="S99" s="24"/>
      <c r="T99" s="24"/>
      <c r="U99" s="24"/>
      <c r="V99" s="24"/>
      <c r="W99" s="24"/>
      <c r="X99" s="24"/>
      <c r="Y99" s="24"/>
      <c r="Z99" s="24"/>
    </row>
    <row r="100">
      <c r="A100" s="238">
        <v>2003.0</v>
      </c>
      <c r="B100" s="239">
        <v>72.062250972</v>
      </c>
      <c r="C100" s="239">
        <v>71.3731929046</v>
      </c>
      <c r="D100" s="239">
        <v>67.4448608229</v>
      </c>
      <c r="E100" s="239">
        <v>62.4974431891</v>
      </c>
      <c r="F100" s="239">
        <v>52.7202348311</v>
      </c>
      <c r="G100" s="239">
        <v>43.2064312764</v>
      </c>
      <c r="H100" s="239">
        <v>33.7843825519</v>
      </c>
      <c r="I100" s="239">
        <v>29.2371922349</v>
      </c>
      <c r="J100" s="239">
        <v>24.9224001171</v>
      </c>
      <c r="K100" s="239">
        <v>20.9198622713</v>
      </c>
      <c r="L100" s="239">
        <v>17.2510528248</v>
      </c>
      <c r="M100" s="239">
        <v>13.8971681665</v>
      </c>
      <c r="N100" s="239">
        <v>10.8797581345</v>
      </c>
      <c r="O100" s="239">
        <v>8.2245623836</v>
      </c>
      <c r="P100" s="239">
        <v>6.0181954445</v>
      </c>
      <c r="Q100" s="240">
        <v>4.3005726411</v>
      </c>
      <c r="R100" s="24"/>
      <c r="S100" s="24"/>
      <c r="T100" s="24"/>
      <c r="U100" s="24"/>
      <c r="V100" s="24"/>
      <c r="W100" s="24"/>
      <c r="X100" s="24"/>
      <c r="Y100" s="24"/>
      <c r="Z100" s="24"/>
    </row>
    <row r="101">
      <c r="A101" s="238">
        <v>2004.0</v>
      </c>
      <c r="B101" s="239">
        <v>72.5638938613</v>
      </c>
      <c r="C101" s="239">
        <v>71.8737490437</v>
      </c>
      <c r="D101" s="239">
        <v>67.9311960626</v>
      </c>
      <c r="E101" s="239">
        <v>62.9841389583</v>
      </c>
      <c r="F101" s="239">
        <v>53.2045090331</v>
      </c>
      <c r="G101" s="239">
        <v>43.6824172885</v>
      </c>
      <c r="H101" s="239">
        <v>34.2320511411</v>
      </c>
      <c r="I101" s="239">
        <v>29.6665018416</v>
      </c>
      <c r="J101" s="239">
        <v>25.3436181995</v>
      </c>
      <c r="K101" s="239">
        <v>21.3289894057</v>
      </c>
      <c r="L101" s="239">
        <v>17.6284029734</v>
      </c>
      <c r="M101" s="239">
        <v>14.2504796729</v>
      </c>
      <c r="N101" s="239">
        <v>11.2005977244</v>
      </c>
      <c r="O101" s="239">
        <v>8.4863107294</v>
      </c>
      <c r="P101" s="239">
        <v>6.1903869015</v>
      </c>
      <c r="Q101" s="240">
        <v>4.4016681779</v>
      </c>
      <c r="R101" s="24"/>
      <c r="S101" s="24"/>
      <c r="T101" s="24"/>
      <c r="U101" s="24"/>
      <c r="V101" s="24"/>
      <c r="W101" s="24"/>
      <c r="X101" s="24"/>
      <c r="Y101" s="24"/>
      <c r="Z101" s="24"/>
    </row>
    <row r="102">
      <c r="A102" s="238">
        <v>2005.0</v>
      </c>
      <c r="B102" s="239">
        <v>72.9100238422</v>
      </c>
      <c r="C102" s="239">
        <v>72.2090139403</v>
      </c>
      <c r="D102" s="239">
        <v>68.2616355927</v>
      </c>
      <c r="E102" s="239">
        <v>63.3035055915</v>
      </c>
      <c r="F102" s="239">
        <v>53.5093990087</v>
      </c>
      <c r="G102" s="239">
        <v>43.9836245263</v>
      </c>
      <c r="H102" s="239">
        <v>34.5173170991</v>
      </c>
      <c r="I102" s="239">
        <v>29.9351056902</v>
      </c>
      <c r="J102" s="239">
        <v>25.5909395524</v>
      </c>
      <c r="K102" s="239">
        <v>21.537570414</v>
      </c>
      <c r="L102" s="239">
        <v>17.8196479898</v>
      </c>
      <c r="M102" s="239">
        <v>14.4256098017</v>
      </c>
      <c r="N102" s="239">
        <v>11.3136891482</v>
      </c>
      <c r="O102" s="239">
        <v>8.555368203</v>
      </c>
      <c r="P102" s="239">
        <v>6.2385283059</v>
      </c>
      <c r="Q102" s="240">
        <v>4.427175931</v>
      </c>
      <c r="R102" s="24"/>
      <c r="S102" s="24"/>
      <c r="T102" s="24"/>
      <c r="U102" s="24"/>
      <c r="V102" s="24"/>
      <c r="W102" s="24"/>
      <c r="X102" s="24"/>
      <c r="Y102" s="24"/>
      <c r="Z102" s="24"/>
    </row>
    <row r="103">
      <c r="A103" s="238">
        <v>2006.0</v>
      </c>
      <c r="B103" s="239">
        <v>73.4414269844</v>
      </c>
      <c r="C103" s="239">
        <v>72.7344955253</v>
      </c>
      <c r="D103" s="239">
        <v>68.7951444372</v>
      </c>
      <c r="E103" s="239">
        <v>63.855932602</v>
      </c>
      <c r="F103" s="239">
        <v>54.0673478945</v>
      </c>
      <c r="G103" s="239">
        <v>44.4879440928</v>
      </c>
      <c r="H103" s="239">
        <v>34.97843379</v>
      </c>
      <c r="I103" s="239">
        <v>30.3802793221</v>
      </c>
      <c r="J103" s="239">
        <v>26.0201138845</v>
      </c>
      <c r="K103" s="239">
        <v>21.9613686654</v>
      </c>
      <c r="L103" s="239">
        <v>18.1838885107</v>
      </c>
      <c r="M103" s="239">
        <v>14.7880273081</v>
      </c>
      <c r="N103" s="239">
        <v>11.6448538972</v>
      </c>
      <c r="O103" s="239">
        <v>8.8114877016</v>
      </c>
      <c r="P103" s="239">
        <v>6.4010639536</v>
      </c>
      <c r="Q103" s="240">
        <v>4.5107098911</v>
      </c>
      <c r="R103" s="24"/>
      <c r="S103" s="24"/>
      <c r="T103" s="24"/>
      <c r="U103" s="24"/>
      <c r="V103" s="24"/>
      <c r="W103" s="24"/>
      <c r="X103" s="24"/>
      <c r="Y103" s="24"/>
      <c r="Z103" s="24"/>
    </row>
    <row r="104">
      <c r="A104" s="238">
        <v>2007.0</v>
      </c>
      <c r="B104" s="239">
        <v>73.6689831281</v>
      </c>
      <c r="C104" s="239">
        <v>72.9534404931</v>
      </c>
      <c r="D104" s="239">
        <v>69.0241427876</v>
      </c>
      <c r="E104" s="239">
        <v>64.0610469104</v>
      </c>
      <c r="F104" s="239">
        <v>54.2643379049</v>
      </c>
      <c r="G104" s="239">
        <v>44.7468298354</v>
      </c>
      <c r="H104" s="239">
        <v>35.2650818514</v>
      </c>
      <c r="I104" s="239">
        <v>30.6541914014</v>
      </c>
      <c r="J104" s="239">
        <v>26.2348468461</v>
      </c>
      <c r="K104" s="239">
        <v>22.1295247799</v>
      </c>
      <c r="L104" s="239">
        <v>18.3909935815</v>
      </c>
      <c r="M104" s="239">
        <v>15.0111789563</v>
      </c>
      <c r="N104" s="239">
        <v>11.848055197</v>
      </c>
      <c r="O104" s="239">
        <v>9.0465514171</v>
      </c>
      <c r="P104" s="239">
        <v>6.6295212602</v>
      </c>
      <c r="Q104" s="240">
        <v>4.7031372347</v>
      </c>
      <c r="R104" s="24"/>
      <c r="S104" s="24"/>
      <c r="T104" s="24"/>
      <c r="U104" s="24"/>
      <c r="V104" s="24"/>
      <c r="W104" s="24"/>
      <c r="X104" s="24"/>
      <c r="Y104" s="24"/>
      <c r="Z104" s="24"/>
    </row>
    <row r="105">
      <c r="A105" s="238">
        <v>2008.0</v>
      </c>
      <c r="B105" s="239">
        <v>74.0211756026</v>
      </c>
      <c r="C105" s="239">
        <v>73.2678796779</v>
      </c>
      <c r="D105" s="239">
        <v>69.3209000068</v>
      </c>
      <c r="E105" s="239">
        <v>64.3560495213</v>
      </c>
      <c r="F105" s="239">
        <v>54.5685817359</v>
      </c>
      <c r="G105" s="239">
        <v>44.9996080298</v>
      </c>
      <c r="H105" s="239">
        <v>35.4870527386</v>
      </c>
      <c r="I105" s="239">
        <v>30.8874191748</v>
      </c>
      <c r="J105" s="239">
        <v>26.4813389363</v>
      </c>
      <c r="K105" s="239">
        <v>22.3764654223</v>
      </c>
      <c r="L105" s="239">
        <v>18.6123759417</v>
      </c>
      <c r="M105" s="239">
        <v>15.2177338135</v>
      </c>
      <c r="N105" s="239">
        <v>12.0886673236</v>
      </c>
      <c r="O105" s="239">
        <v>9.234524948</v>
      </c>
      <c r="P105" s="239">
        <v>6.784023319</v>
      </c>
      <c r="Q105" s="240">
        <v>4.904944501</v>
      </c>
      <c r="R105" s="24"/>
      <c r="S105" s="24"/>
      <c r="T105" s="24"/>
      <c r="U105" s="24"/>
      <c r="V105" s="24"/>
      <c r="W105" s="24"/>
      <c r="X105" s="24"/>
      <c r="Y105" s="24"/>
      <c r="Z105" s="24"/>
    </row>
    <row r="106">
      <c r="A106" s="238">
        <v>2009.0</v>
      </c>
      <c r="B106" s="239">
        <v>74.1738106018</v>
      </c>
      <c r="C106" s="239">
        <v>73.3984951177</v>
      </c>
      <c r="D106" s="239">
        <v>69.4531013536</v>
      </c>
      <c r="E106" s="239">
        <v>64.4891963756</v>
      </c>
      <c r="F106" s="239">
        <v>54.6743541564</v>
      </c>
      <c r="G106" s="239">
        <v>45.0626739865</v>
      </c>
      <c r="H106" s="239">
        <v>35.5504936949</v>
      </c>
      <c r="I106" s="239">
        <v>30.9362735987</v>
      </c>
      <c r="J106" s="239">
        <v>26.504616103</v>
      </c>
      <c r="K106" s="239">
        <v>22.369903119</v>
      </c>
      <c r="L106" s="239">
        <v>18.5640740855</v>
      </c>
      <c r="M106" s="239">
        <v>15.1401960752</v>
      </c>
      <c r="N106" s="239">
        <v>12.017809877</v>
      </c>
      <c r="O106" s="239">
        <v>9.1448600088</v>
      </c>
      <c r="P106" s="239">
        <v>6.6346174321</v>
      </c>
      <c r="Q106" s="240">
        <v>4.6373147051</v>
      </c>
      <c r="R106" s="24"/>
      <c r="S106" s="24"/>
      <c r="T106" s="24"/>
      <c r="U106" s="24"/>
      <c r="V106" s="24"/>
      <c r="W106" s="24"/>
      <c r="X106" s="24"/>
      <c r="Y106" s="24"/>
      <c r="Z106" s="24"/>
    </row>
    <row r="107">
      <c r="A107" s="238">
        <v>2010.0</v>
      </c>
      <c r="B107" s="239">
        <v>74.3985739607</v>
      </c>
      <c r="C107" s="239">
        <v>73.6099725544</v>
      </c>
      <c r="D107" s="239">
        <v>69.6721300335</v>
      </c>
      <c r="E107" s="239">
        <v>64.7044118368</v>
      </c>
      <c r="F107" s="239">
        <v>54.8837935435</v>
      </c>
      <c r="G107" s="239">
        <v>45.2926386888</v>
      </c>
      <c r="H107" s="239">
        <v>35.7524663044</v>
      </c>
      <c r="I107" s="239">
        <v>31.1436659212</v>
      </c>
      <c r="J107" s="239">
        <v>26.6833603669</v>
      </c>
      <c r="K107" s="239">
        <v>22.5291695845</v>
      </c>
      <c r="L107" s="239">
        <v>18.7196865882</v>
      </c>
      <c r="M107" s="239">
        <v>15.2937849841</v>
      </c>
      <c r="N107" s="239">
        <v>12.1518671788</v>
      </c>
      <c r="O107" s="239">
        <v>9.2160128882</v>
      </c>
      <c r="P107" s="239">
        <v>6.6959008534</v>
      </c>
      <c r="Q107" s="240">
        <v>4.6939341993</v>
      </c>
      <c r="R107" s="24"/>
      <c r="S107" s="24"/>
      <c r="T107" s="24"/>
      <c r="U107" s="24"/>
      <c r="V107" s="24"/>
      <c r="W107" s="24"/>
      <c r="X107" s="24"/>
      <c r="Y107" s="24"/>
      <c r="Z107" s="24"/>
    </row>
    <row r="108">
      <c r="A108" s="238">
        <v>2011.0</v>
      </c>
      <c r="B108" s="239">
        <v>74.7098524846</v>
      </c>
      <c r="C108" s="239">
        <v>73.9317423918</v>
      </c>
      <c r="D108" s="239">
        <v>69.9899530901</v>
      </c>
      <c r="E108" s="239">
        <v>65.0206812098</v>
      </c>
      <c r="F108" s="239">
        <v>55.1909588942</v>
      </c>
      <c r="G108" s="239">
        <v>45.6024459931</v>
      </c>
      <c r="H108" s="239">
        <v>36.0620536383</v>
      </c>
      <c r="I108" s="239">
        <v>31.423676139</v>
      </c>
      <c r="J108" s="239">
        <v>26.9530115647</v>
      </c>
      <c r="K108" s="239">
        <v>22.7802828688</v>
      </c>
      <c r="L108" s="239">
        <v>18.9475510692</v>
      </c>
      <c r="M108" s="239">
        <v>15.4821337249</v>
      </c>
      <c r="N108" s="239">
        <v>12.3272476539</v>
      </c>
      <c r="O108" s="239">
        <v>9.4084875042</v>
      </c>
      <c r="P108" s="239">
        <v>6.8594269416</v>
      </c>
      <c r="Q108" s="240">
        <v>4.823089451</v>
      </c>
      <c r="R108" s="24"/>
      <c r="S108" s="24"/>
      <c r="T108" s="24"/>
      <c r="U108" s="24"/>
      <c r="V108" s="24"/>
      <c r="W108" s="24"/>
      <c r="X108" s="24"/>
      <c r="Y108" s="24"/>
      <c r="Z108" s="24"/>
    </row>
    <row r="109">
      <c r="A109" s="238">
        <v>2012.0</v>
      </c>
      <c r="B109" s="239">
        <v>74.9582726458</v>
      </c>
      <c r="C109" s="239">
        <v>74.1745461574</v>
      </c>
      <c r="D109" s="239">
        <v>70.2304699314</v>
      </c>
      <c r="E109" s="239">
        <v>65.2606649503</v>
      </c>
      <c r="F109" s="239">
        <v>55.4388449026</v>
      </c>
      <c r="G109" s="239">
        <v>45.8028613389</v>
      </c>
      <c r="H109" s="239">
        <v>36.2735380759</v>
      </c>
      <c r="I109" s="239">
        <v>31.644119166</v>
      </c>
      <c r="J109" s="239">
        <v>27.1574095648</v>
      </c>
      <c r="K109" s="239">
        <v>22.9274301905</v>
      </c>
      <c r="L109" s="239">
        <v>19.0510553821</v>
      </c>
      <c r="M109" s="239">
        <v>15.5464606403</v>
      </c>
      <c r="N109" s="239">
        <v>12.3894813666</v>
      </c>
      <c r="O109" s="239">
        <v>9.4621611643</v>
      </c>
      <c r="P109" s="239">
        <v>6.874956095</v>
      </c>
      <c r="Q109" s="240">
        <v>4.8191829511</v>
      </c>
      <c r="R109" s="24"/>
      <c r="S109" s="24"/>
      <c r="T109" s="24"/>
      <c r="U109" s="24"/>
      <c r="V109" s="24"/>
      <c r="W109" s="24"/>
      <c r="X109" s="24"/>
      <c r="Y109" s="24"/>
      <c r="Z109" s="24"/>
    </row>
    <row r="110">
      <c r="A110" s="238">
        <v>2013.0</v>
      </c>
      <c r="B110" s="239">
        <v>75.1531452448</v>
      </c>
      <c r="C110" s="239">
        <v>74.3681073777</v>
      </c>
      <c r="D110" s="239">
        <v>70.417979465</v>
      </c>
      <c r="E110" s="239">
        <v>65.4543204127</v>
      </c>
      <c r="F110" s="239">
        <v>55.6293770099</v>
      </c>
      <c r="G110" s="239">
        <v>46.0295160329</v>
      </c>
      <c r="H110" s="239">
        <v>36.4677740177</v>
      </c>
      <c r="I110" s="239">
        <v>31.8124305533</v>
      </c>
      <c r="J110" s="239">
        <v>27.3405378309</v>
      </c>
      <c r="K110" s="239">
        <v>23.063694299</v>
      </c>
      <c r="L110" s="239">
        <v>19.1244326235</v>
      </c>
      <c r="M110" s="239">
        <v>15.5858966709</v>
      </c>
      <c r="N110" s="239">
        <v>12.4295178703</v>
      </c>
      <c r="O110" s="239">
        <v>9.5237008412</v>
      </c>
      <c r="P110" s="239">
        <v>7.0006728421</v>
      </c>
      <c r="Q110" s="240">
        <v>4.9213886786</v>
      </c>
      <c r="R110" s="24"/>
      <c r="S110" s="24"/>
      <c r="T110" s="24"/>
      <c r="U110" s="24"/>
      <c r="V110" s="24"/>
      <c r="W110" s="24"/>
      <c r="X110" s="24"/>
      <c r="Y110" s="24"/>
      <c r="Z110" s="24"/>
    </row>
    <row r="111">
      <c r="A111" s="238">
        <v>2014.0</v>
      </c>
      <c r="B111" s="239">
        <v>75.7075451827</v>
      </c>
      <c r="C111" s="239">
        <v>74.9156281466</v>
      </c>
      <c r="D111" s="239">
        <v>70.9566979012</v>
      </c>
      <c r="E111" s="239">
        <v>65.9913542255</v>
      </c>
      <c r="F111" s="239">
        <v>56.1737217892</v>
      </c>
      <c r="G111" s="239">
        <v>46.5376698964</v>
      </c>
      <c r="H111" s="239">
        <v>36.953041414</v>
      </c>
      <c r="I111" s="239">
        <v>32.2919512536</v>
      </c>
      <c r="J111" s="239">
        <v>27.8001417432</v>
      </c>
      <c r="K111" s="239">
        <v>23.4992703274</v>
      </c>
      <c r="L111" s="239">
        <v>19.5166226684</v>
      </c>
      <c r="M111" s="239">
        <v>15.934964863</v>
      </c>
      <c r="N111" s="239">
        <v>12.7454262402</v>
      </c>
      <c r="O111" s="239">
        <v>9.7739455236</v>
      </c>
      <c r="P111" s="239">
        <v>7.1569229726</v>
      </c>
      <c r="Q111" s="240">
        <v>5.0142763897</v>
      </c>
      <c r="R111" s="24"/>
      <c r="S111" s="24"/>
      <c r="T111" s="24"/>
      <c r="U111" s="24"/>
      <c r="V111" s="24"/>
      <c r="W111" s="24"/>
      <c r="X111" s="24"/>
      <c r="Y111" s="24"/>
      <c r="Z111" s="24"/>
    </row>
    <row r="112">
      <c r="A112" s="238">
        <v>2015.0</v>
      </c>
      <c r="B112" s="241">
        <v>75.6148426981</v>
      </c>
      <c r="C112" s="241">
        <v>74.8388071274</v>
      </c>
      <c r="D112" s="241">
        <v>70.8802360254</v>
      </c>
      <c r="E112" s="241">
        <v>65.9100917573</v>
      </c>
      <c r="F112" s="241">
        <v>56.0478139246</v>
      </c>
      <c r="G112" s="239">
        <v>46.4290190699</v>
      </c>
      <c r="H112" s="241">
        <v>36.8686581456</v>
      </c>
      <c r="I112" s="241">
        <v>32.1917271025</v>
      </c>
      <c r="J112" s="241">
        <v>27.6837151158</v>
      </c>
      <c r="K112" s="241">
        <v>23.3766134684</v>
      </c>
      <c r="L112" s="241">
        <v>19.3476002242</v>
      </c>
      <c r="M112" s="241">
        <v>15.7568298575</v>
      </c>
      <c r="N112" s="241">
        <v>12.5211922968</v>
      </c>
      <c r="O112" s="241">
        <v>9.637590445</v>
      </c>
      <c r="P112" s="241">
        <v>7.0364721706</v>
      </c>
      <c r="Q112" s="240">
        <v>4.9072249279</v>
      </c>
      <c r="R112" s="24"/>
      <c r="S112" s="24"/>
      <c r="T112" s="24"/>
      <c r="U112" s="24"/>
      <c r="V112" s="24"/>
      <c r="W112" s="24"/>
      <c r="X112" s="24"/>
      <c r="Y112" s="24"/>
      <c r="Z112" s="24"/>
    </row>
    <row r="113">
      <c r="A113" s="238">
        <v>2016.0</v>
      </c>
      <c r="B113" s="241">
        <v>76.044936268</v>
      </c>
      <c r="C113" s="241">
        <v>75.2862093515</v>
      </c>
      <c r="D113" s="241">
        <v>71.3362252148</v>
      </c>
      <c r="E113" s="241">
        <v>66.3636847349</v>
      </c>
      <c r="F113" s="241">
        <v>56.4999334103</v>
      </c>
      <c r="G113" s="239">
        <v>46.8730009903</v>
      </c>
      <c r="H113" s="241">
        <v>37.2862362393</v>
      </c>
      <c r="I113" s="241">
        <v>32.5926433934</v>
      </c>
      <c r="J113" s="241">
        <v>28.0710744042</v>
      </c>
      <c r="K113" s="241">
        <v>23.7411215306</v>
      </c>
      <c r="L113" s="241">
        <v>19.7141851788</v>
      </c>
      <c r="M113" s="241">
        <v>16.088107988</v>
      </c>
      <c r="N113" s="241">
        <v>12.8277410749</v>
      </c>
      <c r="O113" s="241">
        <v>9.9113292831</v>
      </c>
      <c r="P113" s="241">
        <v>7.3065114391</v>
      </c>
      <c r="Q113" s="240">
        <v>5.1540522193</v>
      </c>
      <c r="R113" s="24"/>
      <c r="S113" s="24"/>
      <c r="T113" s="24"/>
      <c r="U113" s="24"/>
      <c r="V113" s="24"/>
      <c r="W113" s="24"/>
      <c r="X113" s="24"/>
      <c r="Y113" s="24"/>
      <c r="Z113" s="24"/>
    </row>
    <row r="114">
      <c r="A114" s="238">
        <v>2017.0</v>
      </c>
      <c r="B114" s="241">
        <v>76.0048893891</v>
      </c>
      <c r="C114" s="241">
        <v>75.2437836813</v>
      </c>
      <c r="D114" s="241">
        <v>71.2968427025</v>
      </c>
      <c r="E114" s="241">
        <v>66.3332332831</v>
      </c>
      <c r="F114" s="241">
        <v>56.4696847451</v>
      </c>
      <c r="G114" s="239">
        <v>46.8563283314</v>
      </c>
      <c r="H114" s="241">
        <v>37.2870312456</v>
      </c>
      <c r="I114" s="241">
        <v>32.5957233485</v>
      </c>
      <c r="J114" s="241">
        <v>28.0550332005</v>
      </c>
      <c r="K114" s="241">
        <v>23.7491111806</v>
      </c>
      <c r="L114" s="241">
        <v>19.7059627968</v>
      </c>
      <c r="M114" s="241">
        <v>16.0876868714</v>
      </c>
      <c r="N114" s="241">
        <v>12.7988112907</v>
      </c>
      <c r="O114" s="241">
        <v>9.8853884583</v>
      </c>
      <c r="P114" s="241">
        <v>7.2647787808</v>
      </c>
      <c r="Q114" s="240">
        <v>5.1097800352</v>
      </c>
      <c r="R114" s="24"/>
      <c r="S114" s="24"/>
      <c r="T114" s="24"/>
      <c r="U114" s="24"/>
      <c r="V114" s="24"/>
      <c r="W114" s="24"/>
      <c r="X114" s="24"/>
      <c r="Y114" s="24"/>
      <c r="Z114" s="24"/>
    </row>
    <row r="115">
      <c r="A115" s="242">
        <v>2018.0</v>
      </c>
      <c r="B115" s="241">
        <v>76.0839391341</v>
      </c>
      <c r="C115" s="241">
        <v>75.2908852955</v>
      </c>
      <c r="D115" s="241">
        <v>71.3395059251</v>
      </c>
      <c r="E115" s="241">
        <v>66.3684280862</v>
      </c>
      <c r="F115" s="241">
        <v>56.5232868223</v>
      </c>
      <c r="G115" s="239">
        <v>46.9092871815</v>
      </c>
      <c r="H115" s="241">
        <v>37.3692288674</v>
      </c>
      <c r="I115" s="241">
        <v>32.6943002112</v>
      </c>
      <c r="J115" s="241">
        <v>28.1502521873</v>
      </c>
      <c r="K115" s="241">
        <v>23.8557734784</v>
      </c>
      <c r="L115" s="241">
        <v>19.8090806518</v>
      </c>
      <c r="M115" s="241">
        <v>16.1420802013</v>
      </c>
      <c r="N115" s="241">
        <v>12.870017684</v>
      </c>
      <c r="O115" s="241">
        <v>9.9710247583</v>
      </c>
      <c r="P115" s="241">
        <v>7.3621333659</v>
      </c>
      <c r="Q115" s="240">
        <v>5.2134012205</v>
      </c>
      <c r="R115" s="24"/>
      <c r="S115" s="24"/>
      <c r="T115" s="24"/>
      <c r="U115" s="24"/>
      <c r="V115" s="24"/>
      <c r="W115" s="24"/>
      <c r="X115" s="24"/>
      <c r="Y115" s="24"/>
      <c r="Z115" s="24"/>
    </row>
    <row r="116">
      <c r="A116" s="238">
        <v>2019.0</v>
      </c>
      <c r="B116" s="241">
        <v>76.3289995826</v>
      </c>
      <c r="C116" s="241">
        <v>75.5464237261</v>
      </c>
      <c r="D116" s="241">
        <v>71.5908224201</v>
      </c>
      <c r="E116" s="241">
        <v>66.6240800913</v>
      </c>
      <c r="F116" s="241">
        <v>56.7839505819</v>
      </c>
      <c r="G116" s="239">
        <v>47.1586042711</v>
      </c>
      <c r="H116" s="241">
        <v>37.588183551</v>
      </c>
      <c r="I116" s="241">
        <v>32.8976710184</v>
      </c>
      <c r="J116" s="241">
        <v>28.3610395237</v>
      </c>
      <c r="K116" s="241">
        <v>24.054347424</v>
      </c>
      <c r="L116" s="241">
        <v>19.9649530014</v>
      </c>
      <c r="M116" s="241">
        <v>16.286760354</v>
      </c>
      <c r="N116" s="241">
        <v>12.9820047609</v>
      </c>
      <c r="O116" s="241">
        <v>10.0231621524</v>
      </c>
      <c r="P116" s="241">
        <v>7.3881109994</v>
      </c>
      <c r="Q116" s="240">
        <v>5.2328905243</v>
      </c>
      <c r="R116" s="24"/>
      <c r="S116" s="24"/>
      <c r="T116" s="24"/>
      <c r="U116" s="24"/>
      <c r="V116" s="24"/>
      <c r="W116" s="24"/>
      <c r="X116" s="24"/>
      <c r="Y116" s="24"/>
      <c r="Z116" s="24"/>
    </row>
    <row r="117">
      <c r="A117" s="238">
        <v>2020.0</v>
      </c>
      <c r="B117" s="241">
        <v>75.3035998674</v>
      </c>
      <c r="C117" s="239">
        <v>74.5034122149</v>
      </c>
      <c r="D117" s="239">
        <v>70.5488906217</v>
      </c>
      <c r="E117" s="239">
        <v>65.577178338</v>
      </c>
      <c r="F117" s="239">
        <v>55.6976235568</v>
      </c>
      <c r="G117" s="239">
        <v>46.0404806323</v>
      </c>
      <c r="H117" s="239">
        <v>36.4836412469</v>
      </c>
      <c r="I117" s="239">
        <v>31.8126003415</v>
      </c>
      <c r="J117" s="239">
        <v>27.263810285</v>
      </c>
      <c r="K117" s="239">
        <v>22.9487699845</v>
      </c>
      <c r="L117" s="239">
        <v>18.8882378977</v>
      </c>
      <c r="M117" s="239">
        <v>15.2198528412</v>
      </c>
      <c r="N117" s="239">
        <v>11.9561421582</v>
      </c>
      <c r="O117" s="239">
        <v>9.0794003922</v>
      </c>
      <c r="P117" s="239">
        <v>6.6271909047</v>
      </c>
      <c r="Q117" s="240">
        <v>4.6456403269</v>
      </c>
      <c r="R117" s="24"/>
      <c r="S117" s="24"/>
      <c r="T117" s="24"/>
      <c r="U117" s="24"/>
      <c r="V117" s="24"/>
      <c r="W117" s="24"/>
      <c r="X117" s="24"/>
      <c r="Y117" s="24"/>
      <c r="Z117" s="24"/>
    </row>
    <row r="118">
      <c r="A118" s="238">
        <v>2021.0</v>
      </c>
      <c r="B118" s="239">
        <v>74.0931411952</v>
      </c>
      <c r="C118" s="239">
        <v>73.2873673155</v>
      </c>
      <c r="D118" s="239">
        <v>69.3231095711</v>
      </c>
      <c r="E118" s="239">
        <v>64.3554505831</v>
      </c>
      <c r="F118" s="239">
        <v>54.4930096471</v>
      </c>
      <c r="G118" s="239">
        <v>44.817791066</v>
      </c>
      <c r="H118" s="239">
        <v>35.310169513</v>
      </c>
      <c r="I118" s="239">
        <v>30.6701274187</v>
      </c>
      <c r="J118" s="239">
        <v>26.1841510533</v>
      </c>
      <c r="K118" s="239">
        <v>21.9503176085</v>
      </c>
      <c r="L118" s="239">
        <v>18.0254000133</v>
      </c>
      <c r="M118" s="239">
        <v>14.5127264111</v>
      </c>
      <c r="N118" s="239">
        <v>11.4161989698</v>
      </c>
      <c r="O118" s="239">
        <v>8.7424619696</v>
      </c>
      <c r="P118" s="239">
        <v>6.4780282492</v>
      </c>
      <c r="Q118" s="240">
        <v>4.6255873107</v>
      </c>
      <c r="R118" s="24"/>
      <c r="S118" s="24"/>
      <c r="T118" s="24"/>
      <c r="U118" s="24"/>
      <c r="V118" s="24"/>
      <c r="W118" s="24"/>
      <c r="X118" s="24"/>
      <c r="Y118" s="24"/>
      <c r="Z118" s="24"/>
    </row>
    <row r="119">
      <c r="A119" s="243">
        <v>2022.0</v>
      </c>
      <c r="B119" s="244">
        <v>76.14838053</v>
      </c>
      <c r="C119" s="244">
        <v>75.32061722</v>
      </c>
      <c r="D119" s="244">
        <v>71.3597104</v>
      </c>
      <c r="E119" s="244">
        <v>66.38456425</v>
      </c>
      <c r="F119" s="244">
        <v>56.53275604</v>
      </c>
      <c r="G119" s="244">
        <v>46.90620237</v>
      </c>
      <c r="H119" s="244">
        <v>37.40634832</v>
      </c>
      <c r="I119" s="244">
        <v>32.74834212</v>
      </c>
      <c r="J119" s="244">
        <v>28.21353246</v>
      </c>
      <c r="K119" s="244">
        <v>23.88244001</v>
      </c>
      <c r="L119" s="244">
        <v>19.79568847</v>
      </c>
      <c r="M119" s="244">
        <v>16.05444405</v>
      </c>
      <c r="N119" s="244">
        <v>12.71747441</v>
      </c>
      <c r="O119" s="244">
        <v>9.753427395</v>
      </c>
      <c r="P119" s="244">
        <v>7.164325089</v>
      </c>
      <c r="Q119" s="245">
        <v>5.01509094</v>
      </c>
      <c r="R119" s="24"/>
      <c r="S119" s="24"/>
      <c r="T119" s="24"/>
      <c r="U119" s="24"/>
      <c r="V119" s="24"/>
      <c r="W119" s="24"/>
      <c r="X119" s="24"/>
      <c r="Y119" s="24"/>
      <c r="Z119" s="24"/>
    </row>
    <row r="120">
      <c r="A120" s="237" t="s">
        <v>368</v>
      </c>
      <c r="B120" s="232"/>
      <c r="C120" s="232"/>
      <c r="D120" s="232"/>
      <c r="E120" s="232"/>
      <c r="F120" s="232"/>
      <c r="G120" s="232"/>
      <c r="H120" s="232"/>
      <c r="I120" s="232"/>
      <c r="J120" s="232"/>
      <c r="K120" s="232"/>
      <c r="L120" s="232"/>
      <c r="M120" s="232"/>
      <c r="N120" s="232"/>
      <c r="O120" s="232"/>
      <c r="P120" s="232"/>
      <c r="Q120" s="232"/>
      <c r="R120" s="24"/>
      <c r="S120" s="24"/>
      <c r="T120" s="24"/>
      <c r="U120" s="24"/>
      <c r="V120" s="24"/>
      <c r="W120" s="24"/>
      <c r="X120" s="24"/>
      <c r="Y120" s="24"/>
      <c r="Z120" s="24"/>
    </row>
    <row r="121">
      <c r="A121" s="238">
        <v>1920.0</v>
      </c>
      <c r="B121" s="239">
        <v>49.777447325</v>
      </c>
      <c r="C121" s="239">
        <v>56.8225069752</v>
      </c>
      <c r="D121" s="239">
        <v>55.4881985395</v>
      </c>
      <c r="E121" s="239">
        <v>51.5150185423</v>
      </c>
      <c r="F121" s="239">
        <v>43.3634252256</v>
      </c>
      <c r="G121" s="239">
        <v>36.1542353874</v>
      </c>
      <c r="H121" s="239">
        <v>28.7722463918</v>
      </c>
      <c r="I121" s="239">
        <v>24.9923070285</v>
      </c>
      <c r="J121" s="239">
        <v>21.2188369317</v>
      </c>
      <c r="K121" s="239">
        <v>17.5805281022</v>
      </c>
      <c r="L121" s="239">
        <v>14.2053185188</v>
      </c>
      <c r="M121" s="239">
        <v>11.1741488536</v>
      </c>
      <c r="N121" s="239">
        <v>8.5525336261</v>
      </c>
      <c r="O121" s="239">
        <v>6.4488755533</v>
      </c>
      <c r="P121" s="239">
        <v>4.8825047619</v>
      </c>
      <c r="Q121" s="240">
        <v>3.7350596878</v>
      </c>
      <c r="R121" s="24"/>
      <c r="S121" s="24"/>
      <c r="T121" s="24"/>
      <c r="U121" s="24"/>
      <c r="V121" s="24"/>
      <c r="W121" s="24"/>
      <c r="X121" s="24"/>
      <c r="Y121" s="24"/>
      <c r="Z121" s="24"/>
    </row>
    <row r="122">
      <c r="A122" s="238">
        <v>1921.0</v>
      </c>
      <c r="B122" s="239">
        <v>51.8279599416</v>
      </c>
      <c r="C122" s="239">
        <v>59.9310061238</v>
      </c>
      <c r="D122" s="239">
        <v>58.3395022596</v>
      </c>
      <c r="E122" s="239">
        <v>54.0691533704</v>
      </c>
      <c r="F122" s="239">
        <v>45.4855325425</v>
      </c>
      <c r="G122" s="239">
        <v>37.7723571511</v>
      </c>
      <c r="H122" s="239">
        <v>29.9318300599</v>
      </c>
      <c r="I122" s="239">
        <v>25.9623544393</v>
      </c>
      <c r="J122" s="239">
        <v>22.0610409332</v>
      </c>
      <c r="K122" s="239">
        <v>18.2795111211</v>
      </c>
      <c r="L122" s="239">
        <v>14.7266487875</v>
      </c>
      <c r="M122" s="239">
        <v>11.5768653513</v>
      </c>
      <c r="N122" s="239">
        <v>8.7987706342</v>
      </c>
      <c r="O122" s="239">
        <v>6.5509199089</v>
      </c>
      <c r="P122" s="239">
        <v>4.821794571</v>
      </c>
      <c r="Q122" s="240">
        <v>3.5434978489</v>
      </c>
      <c r="R122" s="24"/>
      <c r="S122" s="24"/>
      <c r="T122" s="24"/>
      <c r="U122" s="24"/>
      <c r="V122" s="24"/>
      <c r="W122" s="24"/>
      <c r="X122" s="24"/>
      <c r="Y122" s="24"/>
      <c r="Z122" s="24"/>
    </row>
    <row r="123">
      <c r="A123" s="238">
        <v>1922.0</v>
      </c>
      <c r="B123" s="239">
        <v>52.6985217523</v>
      </c>
      <c r="C123" s="239">
        <v>60.0673334003</v>
      </c>
      <c r="D123" s="239">
        <v>58.3700298907</v>
      </c>
      <c r="E123" s="239">
        <v>54.0102733261</v>
      </c>
      <c r="F123" s="239">
        <v>45.3558373958</v>
      </c>
      <c r="G123" s="239">
        <v>37.5237411104</v>
      </c>
      <c r="H123" s="239">
        <v>29.6594705422</v>
      </c>
      <c r="I123" s="239">
        <v>25.7128071402</v>
      </c>
      <c r="J123" s="239">
        <v>21.8079958106</v>
      </c>
      <c r="K123" s="239">
        <v>18.0284896794</v>
      </c>
      <c r="L123" s="239">
        <v>14.4592255026</v>
      </c>
      <c r="M123" s="239">
        <v>11.2324173146</v>
      </c>
      <c r="N123" s="239">
        <v>8.4525318699</v>
      </c>
      <c r="O123" s="239">
        <v>6.2438899977</v>
      </c>
      <c r="P123" s="239">
        <v>4.574484419</v>
      </c>
      <c r="Q123" s="240">
        <v>3.3571361494</v>
      </c>
      <c r="R123" s="24"/>
      <c r="S123" s="24"/>
      <c r="T123" s="24"/>
      <c r="U123" s="24"/>
      <c r="V123" s="24"/>
      <c r="W123" s="24"/>
      <c r="X123" s="24"/>
      <c r="Y123" s="24"/>
      <c r="Z123" s="24"/>
    </row>
    <row r="124">
      <c r="A124" s="238">
        <v>1923.0</v>
      </c>
      <c r="B124" s="239">
        <v>55.8588373484</v>
      </c>
      <c r="C124" s="239">
        <v>62.4632591102</v>
      </c>
      <c r="D124" s="239">
        <v>60.3028905951</v>
      </c>
      <c r="E124" s="239">
        <v>55.8820762049</v>
      </c>
      <c r="F124" s="239">
        <v>47.0945476498</v>
      </c>
      <c r="G124" s="239">
        <v>39.069843147</v>
      </c>
      <c r="H124" s="239">
        <v>31.0072949248</v>
      </c>
      <c r="I124" s="239">
        <v>26.9568508787</v>
      </c>
      <c r="J124" s="239">
        <v>22.9777816038</v>
      </c>
      <c r="K124" s="239">
        <v>19.1844488863</v>
      </c>
      <c r="L124" s="239">
        <v>15.5945399371</v>
      </c>
      <c r="M124" s="239">
        <v>12.3359470147</v>
      </c>
      <c r="N124" s="239">
        <v>9.467610449</v>
      </c>
      <c r="O124" s="239">
        <v>7.1468222085</v>
      </c>
      <c r="P124" s="239">
        <v>5.3609893541</v>
      </c>
      <c r="Q124" s="240">
        <v>4.0253416128</v>
      </c>
      <c r="R124" s="24"/>
      <c r="S124" s="24"/>
      <c r="T124" s="24"/>
      <c r="U124" s="24"/>
      <c r="V124" s="24"/>
      <c r="W124" s="24"/>
      <c r="X124" s="24"/>
      <c r="Y124" s="24"/>
      <c r="Z124" s="24"/>
    </row>
    <row r="125">
      <c r="A125" s="238">
        <v>1924.0</v>
      </c>
      <c r="B125" s="239">
        <v>55.8399842955</v>
      </c>
      <c r="C125" s="239">
        <v>62.3750740074</v>
      </c>
      <c r="D125" s="239">
        <v>60.1701454275</v>
      </c>
      <c r="E125" s="239">
        <v>55.7275961184</v>
      </c>
      <c r="F125" s="239">
        <v>46.9322918533</v>
      </c>
      <c r="G125" s="239">
        <v>38.8475283486</v>
      </c>
      <c r="H125" s="239">
        <v>30.7288064064</v>
      </c>
      <c r="I125" s="239">
        <v>26.6840137938</v>
      </c>
      <c r="J125" s="239">
        <v>22.6865738376</v>
      </c>
      <c r="K125" s="239">
        <v>18.8866833862</v>
      </c>
      <c r="L125" s="239">
        <v>15.2888462609</v>
      </c>
      <c r="M125" s="239">
        <v>12.0169916366</v>
      </c>
      <c r="N125" s="239">
        <v>9.1721560036</v>
      </c>
      <c r="O125" s="239">
        <v>6.870332663</v>
      </c>
      <c r="P125" s="239">
        <v>5.0538278257</v>
      </c>
      <c r="Q125" s="240">
        <v>3.6697696149</v>
      </c>
      <c r="R125" s="24"/>
      <c r="S125" s="24"/>
      <c r="T125" s="24"/>
      <c r="U125" s="24"/>
      <c r="V125" s="24"/>
      <c r="W125" s="24"/>
      <c r="X125" s="24"/>
      <c r="Y125" s="24"/>
      <c r="Z125" s="24"/>
    </row>
    <row r="126">
      <c r="A126" s="238">
        <v>1925.0</v>
      </c>
      <c r="B126" s="239">
        <v>56.0537490893</v>
      </c>
      <c r="C126" s="239">
        <v>62.4562689742</v>
      </c>
      <c r="D126" s="239">
        <v>60.2554435446</v>
      </c>
      <c r="E126" s="239">
        <v>55.7851616213</v>
      </c>
      <c r="F126" s="239">
        <v>47.0061593467</v>
      </c>
      <c r="G126" s="239">
        <v>38.9257796344</v>
      </c>
      <c r="H126" s="239">
        <v>30.784884322</v>
      </c>
      <c r="I126" s="239">
        <v>26.6964154252</v>
      </c>
      <c r="J126" s="239">
        <v>22.7100944941</v>
      </c>
      <c r="K126" s="239">
        <v>18.8963567084</v>
      </c>
      <c r="L126" s="239">
        <v>15.2907017391</v>
      </c>
      <c r="M126" s="239">
        <v>12.0687086001</v>
      </c>
      <c r="N126" s="239">
        <v>9.2065725023</v>
      </c>
      <c r="O126" s="239">
        <v>6.826017547</v>
      </c>
      <c r="P126" s="239">
        <v>4.971243921</v>
      </c>
      <c r="Q126" s="240">
        <v>3.5930572148</v>
      </c>
      <c r="R126" s="24"/>
      <c r="S126" s="24"/>
      <c r="T126" s="24"/>
      <c r="U126" s="24"/>
      <c r="V126" s="24"/>
      <c r="W126" s="24"/>
      <c r="X126" s="24"/>
      <c r="Y126" s="24"/>
      <c r="Z126" s="24"/>
    </row>
    <row r="127">
      <c r="A127" s="238">
        <v>1926.0</v>
      </c>
      <c r="B127" s="239">
        <v>55.8563387863</v>
      </c>
      <c r="C127" s="239">
        <v>62.334295176</v>
      </c>
      <c r="D127" s="239">
        <v>60.2900869711</v>
      </c>
      <c r="E127" s="239">
        <v>55.8837223473</v>
      </c>
      <c r="F127" s="239">
        <v>47.1217711043</v>
      </c>
      <c r="G127" s="239">
        <v>39.0179346631</v>
      </c>
      <c r="H127" s="239">
        <v>30.824602384</v>
      </c>
      <c r="I127" s="239">
        <v>26.7437323924</v>
      </c>
      <c r="J127" s="239">
        <v>22.7525511074</v>
      </c>
      <c r="K127" s="239">
        <v>18.963069811</v>
      </c>
      <c r="L127" s="239">
        <v>15.3304722526</v>
      </c>
      <c r="M127" s="239">
        <v>12.0464608583</v>
      </c>
      <c r="N127" s="239">
        <v>9.2149240648</v>
      </c>
      <c r="O127" s="239">
        <v>6.8143915641</v>
      </c>
      <c r="P127" s="239">
        <v>4.9766017594</v>
      </c>
      <c r="Q127" s="240">
        <v>3.5945826254</v>
      </c>
      <c r="R127" s="24"/>
      <c r="S127" s="24"/>
      <c r="T127" s="24"/>
      <c r="U127" s="24"/>
      <c r="V127" s="24"/>
      <c r="W127" s="24"/>
      <c r="X127" s="24"/>
      <c r="Y127" s="24"/>
      <c r="Z127" s="24"/>
    </row>
    <row r="128">
      <c r="A128" s="238">
        <v>1927.0</v>
      </c>
      <c r="B128" s="239">
        <v>55.1079173619</v>
      </c>
      <c r="C128" s="239">
        <v>61.7459536215</v>
      </c>
      <c r="D128" s="239">
        <v>59.8910622407</v>
      </c>
      <c r="E128" s="239">
        <v>55.5710042936</v>
      </c>
      <c r="F128" s="239">
        <v>46.7838955298</v>
      </c>
      <c r="G128" s="239">
        <v>38.6647401143</v>
      </c>
      <c r="H128" s="239">
        <v>30.4718896171</v>
      </c>
      <c r="I128" s="239">
        <v>26.3843297702</v>
      </c>
      <c r="J128" s="239">
        <v>22.3973625448</v>
      </c>
      <c r="K128" s="239">
        <v>18.5789676627</v>
      </c>
      <c r="L128" s="239">
        <v>14.9629560661</v>
      </c>
      <c r="M128" s="239">
        <v>11.6624496645</v>
      </c>
      <c r="N128" s="239">
        <v>8.8308611022</v>
      </c>
      <c r="O128" s="239">
        <v>6.4923479587</v>
      </c>
      <c r="P128" s="239">
        <v>4.7031140988</v>
      </c>
      <c r="Q128" s="240">
        <v>3.3851010644</v>
      </c>
      <c r="R128" s="24"/>
      <c r="S128" s="24"/>
      <c r="T128" s="24"/>
      <c r="U128" s="24"/>
      <c r="V128" s="24"/>
      <c r="W128" s="24"/>
      <c r="X128" s="24"/>
      <c r="Y128" s="24"/>
      <c r="Z128" s="24"/>
    </row>
    <row r="129">
      <c r="A129" s="238">
        <v>1928.0</v>
      </c>
      <c r="B129" s="239">
        <v>56.672186081</v>
      </c>
      <c r="C129" s="239">
        <v>62.7978183959</v>
      </c>
      <c r="D129" s="239">
        <v>60.5569134107</v>
      </c>
      <c r="E129" s="239">
        <v>56.3266247837</v>
      </c>
      <c r="F129" s="239">
        <v>47.5002484095</v>
      </c>
      <c r="G129" s="239">
        <v>39.3646957285</v>
      </c>
      <c r="H129" s="239">
        <v>31.0943608776</v>
      </c>
      <c r="I129" s="239">
        <v>26.962698712</v>
      </c>
      <c r="J129" s="239">
        <v>22.9231125733</v>
      </c>
      <c r="K129" s="239">
        <v>19.0714373744</v>
      </c>
      <c r="L129" s="239">
        <v>15.4074421912</v>
      </c>
      <c r="M129" s="239">
        <v>12.124471359</v>
      </c>
      <c r="N129" s="239">
        <v>9.2963553594</v>
      </c>
      <c r="O129" s="239">
        <v>6.9458510686</v>
      </c>
      <c r="P129" s="239">
        <v>5.0475352175</v>
      </c>
      <c r="Q129" s="240">
        <v>3.6179829935</v>
      </c>
      <c r="R129" s="24"/>
      <c r="S129" s="24"/>
      <c r="T129" s="24"/>
      <c r="U129" s="24"/>
      <c r="V129" s="24"/>
      <c r="W129" s="24"/>
      <c r="X129" s="24"/>
      <c r="Y129" s="24"/>
      <c r="Z129" s="24"/>
    </row>
    <row r="130">
      <c r="A130" s="238">
        <v>1929.0</v>
      </c>
      <c r="B130" s="239">
        <v>56.1458536148</v>
      </c>
      <c r="C130" s="239">
        <v>62.241762098</v>
      </c>
      <c r="D130" s="239">
        <v>59.9540462566</v>
      </c>
      <c r="E130" s="239">
        <v>55.8025350049</v>
      </c>
      <c r="F130" s="239">
        <v>46.9774693388</v>
      </c>
      <c r="G130" s="239">
        <v>38.8144055134</v>
      </c>
      <c r="H130" s="239">
        <v>30.5733025761</v>
      </c>
      <c r="I130" s="239">
        <v>26.438142476</v>
      </c>
      <c r="J130" s="239">
        <v>22.4109595285</v>
      </c>
      <c r="K130" s="239">
        <v>18.5946815627</v>
      </c>
      <c r="L130" s="239">
        <v>14.9591288795</v>
      </c>
      <c r="M130" s="239">
        <v>11.6670773421</v>
      </c>
      <c r="N130" s="239">
        <v>8.8654107342</v>
      </c>
      <c r="O130" s="239">
        <v>6.5714448597</v>
      </c>
      <c r="P130" s="239">
        <v>4.7690785739</v>
      </c>
      <c r="Q130" s="240">
        <v>3.4792782642</v>
      </c>
      <c r="R130" s="24"/>
      <c r="S130" s="24"/>
      <c r="T130" s="24"/>
      <c r="U130" s="24"/>
      <c r="V130" s="24"/>
      <c r="W130" s="24"/>
      <c r="X130" s="24"/>
      <c r="Y130" s="24"/>
      <c r="Z130" s="24"/>
    </row>
    <row r="131">
      <c r="A131" s="238">
        <v>1930.0</v>
      </c>
      <c r="B131" s="239">
        <v>57.6136085044</v>
      </c>
      <c r="C131" s="239">
        <v>63.7141015628</v>
      </c>
      <c r="D131" s="239">
        <v>61.5288663743</v>
      </c>
      <c r="E131" s="239">
        <v>57.3756950768</v>
      </c>
      <c r="F131" s="239">
        <v>48.5148291606</v>
      </c>
      <c r="G131" s="239">
        <v>40.2206388846</v>
      </c>
      <c r="H131" s="239">
        <v>31.8510191483</v>
      </c>
      <c r="I131" s="239">
        <v>27.6830254686</v>
      </c>
      <c r="J131" s="239">
        <v>23.588554972</v>
      </c>
      <c r="K131" s="239">
        <v>19.6673841904</v>
      </c>
      <c r="L131" s="239">
        <v>15.9965393142</v>
      </c>
      <c r="M131" s="239">
        <v>12.6631355091</v>
      </c>
      <c r="N131" s="239">
        <v>9.7728212734</v>
      </c>
      <c r="O131" s="239">
        <v>7.3732473234</v>
      </c>
      <c r="P131" s="239">
        <v>5.4443726472</v>
      </c>
      <c r="Q131" s="240">
        <v>3.986113848</v>
      </c>
      <c r="R131" s="24"/>
      <c r="S131" s="24"/>
      <c r="T131" s="24"/>
      <c r="U131" s="24"/>
      <c r="V131" s="24"/>
      <c r="W131" s="24"/>
      <c r="X131" s="24"/>
      <c r="Y131" s="24"/>
      <c r="Z131" s="24"/>
    </row>
    <row r="132">
      <c r="A132" s="238">
        <v>1931.0</v>
      </c>
      <c r="B132" s="239">
        <v>58.2795616844</v>
      </c>
      <c r="C132" s="239">
        <v>63.7008951013</v>
      </c>
      <c r="D132" s="239">
        <v>61.2500675427</v>
      </c>
      <c r="E132" s="239">
        <v>57.0249756702</v>
      </c>
      <c r="F132" s="239">
        <v>48.1727063381</v>
      </c>
      <c r="G132" s="239">
        <v>39.8896450711</v>
      </c>
      <c r="H132" s="239">
        <v>31.502473963</v>
      </c>
      <c r="I132" s="239">
        <v>27.3207478112</v>
      </c>
      <c r="J132" s="239">
        <v>23.2364341744</v>
      </c>
      <c r="K132" s="239">
        <v>19.3413120862</v>
      </c>
      <c r="L132" s="239">
        <v>15.6716794209</v>
      </c>
      <c r="M132" s="239">
        <v>12.3303170552</v>
      </c>
      <c r="N132" s="239">
        <v>9.3879953978</v>
      </c>
      <c r="O132" s="239">
        <v>7.0068253675</v>
      </c>
      <c r="P132" s="239">
        <v>5.1257226998</v>
      </c>
      <c r="Q132" s="240">
        <v>3.7524996687</v>
      </c>
      <c r="R132" s="24"/>
      <c r="S132" s="24"/>
      <c r="T132" s="24"/>
      <c r="U132" s="24"/>
      <c r="V132" s="24"/>
      <c r="W132" s="24"/>
      <c r="X132" s="24"/>
      <c r="Y132" s="24"/>
      <c r="Z132" s="24"/>
    </row>
    <row r="133">
      <c r="A133" s="238">
        <v>1932.0</v>
      </c>
      <c r="B133" s="239">
        <v>58.3691750654</v>
      </c>
      <c r="C133" s="239">
        <v>63.7921621365</v>
      </c>
      <c r="D133" s="239">
        <v>61.3998707157</v>
      </c>
      <c r="E133" s="239">
        <v>57.266698684</v>
      </c>
      <c r="F133" s="239">
        <v>48.4117096662</v>
      </c>
      <c r="G133" s="239">
        <v>40.0351046267</v>
      </c>
      <c r="H133" s="239">
        <v>31.6034955513</v>
      </c>
      <c r="I133" s="239">
        <v>27.4461523872</v>
      </c>
      <c r="J133" s="239">
        <v>23.3664718414</v>
      </c>
      <c r="K133" s="239">
        <v>19.4712774534</v>
      </c>
      <c r="L133" s="239">
        <v>15.79998063</v>
      </c>
      <c r="M133" s="239">
        <v>12.4207886571</v>
      </c>
      <c r="N133" s="239">
        <v>9.4935741628</v>
      </c>
      <c r="O133" s="239">
        <v>7.0922168981</v>
      </c>
      <c r="P133" s="239">
        <v>5.1749655828</v>
      </c>
      <c r="Q133" s="240">
        <v>3.8190201857</v>
      </c>
      <c r="R133" s="24"/>
      <c r="S133" s="24"/>
      <c r="T133" s="24"/>
      <c r="U133" s="24"/>
      <c r="V133" s="24"/>
      <c r="W133" s="24"/>
      <c r="X133" s="24"/>
      <c r="Y133" s="24"/>
      <c r="Z133" s="24"/>
    </row>
    <row r="134">
      <c r="A134" s="238">
        <v>1933.0</v>
      </c>
      <c r="B134" s="239">
        <v>58.7947712746</v>
      </c>
      <c r="C134" s="239">
        <v>64.0263153926</v>
      </c>
      <c r="D134" s="239">
        <v>61.6343105169</v>
      </c>
      <c r="E134" s="239">
        <v>57.5340117728</v>
      </c>
      <c r="F134" s="239">
        <v>48.6503799188</v>
      </c>
      <c r="G134" s="239">
        <v>40.2085927999</v>
      </c>
      <c r="H134" s="239">
        <v>31.7230138713</v>
      </c>
      <c r="I134" s="239">
        <v>27.5511691261</v>
      </c>
      <c r="J134" s="239">
        <v>23.5087896985</v>
      </c>
      <c r="K134" s="239">
        <v>19.5702458989</v>
      </c>
      <c r="L134" s="239">
        <v>15.8518926069</v>
      </c>
      <c r="M134" s="239">
        <v>12.453561258</v>
      </c>
      <c r="N134" s="239">
        <v>9.4966911738</v>
      </c>
      <c r="O134" s="239">
        <v>7.048635752</v>
      </c>
      <c r="P134" s="239">
        <v>5.0743200774</v>
      </c>
      <c r="Q134" s="240">
        <v>3.6276225465</v>
      </c>
      <c r="R134" s="24"/>
      <c r="S134" s="24"/>
      <c r="T134" s="24"/>
      <c r="U134" s="24"/>
      <c r="V134" s="24"/>
      <c r="W134" s="24"/>
      <c r="X134" s="24"/>
      <c r="Y134" s="24"/>
      <c r="Z134" s="24"/>
    </row>
    <row r="135">
      <c r="A135" s="238">
        <v>1934.0</v>
      </c>
      <c r="B135" s="239">
        <v>59.6334644405</v>
      </c>
      <c r="C135" s="239">
        <v>64.8143213175</v>
      </c>
      <c r="D135" s="239">
        <v>62.3125326216</v>
      </c>
      <c r="E135" s="239">
        <v>58.2385068974</v>
      </c>
      <c r="F135" s="239">
        <v>49.3087631412</v>
      </c>
      <c r="G135" s="239">
        <v>40.8712064715</v>
      </c>
      <c r="H135" s="239">
        <v>32.3087836251</v>
      </c>
      <c r="I135" s="239">
        <v>28.0903714767</v>
      </c>
      <c r="J135" s="239">
        <v>23.9691807479</v>
      </c>
      <c r="K135" s="239">
        <v>20.0214110699</v>
      </c>
      <c r="L135" s="239">
        <v>16.2784812681</v>
      </c>
      <c r="M135" s="239">
        <v>12.8781019297</v>
      </c>
      <c r="N135" s="239">
        <v>9.8953121433</v>
      </c>
      <c r="O135" s="239">
        <v>7.4596356869</v>
      </c>
      <c r="P135" s="239">
        <v>5.4854287881</v>
      </c>
      <c r="Q135" s="240">
        <v>3.9821924116</v>
      </c>
      <c r="R135" s="24"/>
      <c r="S135" s="24"/>
      <c r="T135" s="24"/>
      <c r="U135" s="24"/>
      <c r="V135" s="24"/>
      <c r="W135" s="24"/>
      <c r="X135" s="24"/>
      <c r="Y135" s="24"/>
      <c r="Z135" s="24"/>
    </row>
    <row r="136">
      <c r="A136" s="238">
        <v>1935.0</v>
      </c>
      <c r="B136" s="239">
        <v>59.7909463144</v>
      </c>
      <c r="C136" s="239">
        <v>64.6646672652</v>
      </c>
      <c r="D136" s="239">
        <v>62.0678140337</v>
      </c>
      <c r="E136" s="239">
        <v>57.8886481263</v>
      </c>
      <c r="F136" s="239">
        <v>48.9847349515</v>
      </c>
      <c r="G136" s="239">
        <v>40.4759497999</v>
      </c>
      <c r="H136" s="239">
        <v>31.8728986472</v>
      </c>
      <c r="I136" s="239">
        <v>27.6200350062</v>
      </c>
      <c r="J136" s="239">
        <v>23.4942689987</v>
      </c>
      <c r="K136" s="239">
        <v>19.5500144267</v>
      </c>
      <c r="L136" s="239">
        <v>15.8113483562</v>
      </c>
      <c r="M136" s="239">
        <v>12.3998845323</v>
      </c>
      <c r="N136" s="239">
        <v>9.4325123939</v>
      </c>
      <c r="O136" s="239">
        <v>6.9745602976</v>
      </c>
      <c r="P136" s="239">
        <v>5.0522362688</v>
      </c>
      <c r="Q136" s="240">
        <v>3.6360492662</v>
      </c>
      <c r="R136" s="24"/>
      <c r="S136" s="24"/>
      <c r="T136" s="24"/>
      <c r="U136" s="24"/>
      <c r="V136" s="24"/>
      <c r="W136" s="24"/>
      <c r="X136" s="24"/>
      <c r="Y136" s="24"/>
      <c r="Z136" s="24"/>
    </row>
    <row r="137">
      <c r="A137" s="238">
        <v>1936.0</v>
      </c>
      <c r="B137" s="239">
        <v>59.8357334543</v>
      </c>
      <c r="C137" s="239">
        <v>64.745455114</v>
      </c>
      <c r="D137" s="239">
        <v>62.2539148413</v>
      </c>
      <c r="E137" s="239">
        <v>58.0396385099</v>
      </c>
      <c r="F137" s="239">
        <v>49.1128402095</v>
      </c>
      <c r="G137" s="239">
        <v>40.5841866482</v>
      </c>
      <c r="H137" s="239">
        <v>32.0012028647</v>
      </c>
      <c r="I137" s="239">
        <v>27.7486482834</v>
      </c>
      <c r="J137" s="239">
        <v>23.6168478352</v>
      </c>
      <c r="K137" s="239">
        <v>19.6466932598</v>
      </c>
      <c r="L137" s="239">
        <v>15.9325147227</v>
      </c>
      <c r="M137" s="239">
        <v>12.5591567793</v>
      </c>
      <c r="N137" s="239">
        <v>9.6161615376</v>
      </c>
      <c r="O137" s="239">
        <v>7.1432014879</v>
      </c>
      <c r="P137" s="239">
        <v>5.2137199407</v>
      </c>
      <c r="Q137" s="240">
        <v>3.6835902965</v>
      </c>
      <c r="R137" s="24"/>
      <c r="S137" s="24"/>
      <c r="T137" s="24"/>
      <c r="U137" s="24"/>
      <c r="V137" s="24"/>
      <c r="W137" s="24"/>
      <c r="X137" s="24"/>
      <c r="Y137" s="24"/>
      <c r="Z137" s="24"/>
    </row>
    <row r="138">
      <c r="A138" s="238">
        <v>1937.0</v>
      </c>
      <c r="B138" s="239">
        <v>60.4067486739</v>
      </c>
      <c r="C138" s="239">
        <v>65.2481883642</v>
      </c>
      <c r="D138" s="239">
        <v>62.5436265479</v>
      </c>
      <c r="E138" s="239">
        <v>58.2801126411</v>
      </c>
      <c r="F138" s="239">
        <v>49.2622425674</v>
      </c>
      <c r="G138" s="239">
        <v>40.6618720586</v>
      </c>
      <c r="H138" s="239">
        <v>32.0203591331</v>
      </c>
      <c r="I138" s="239">
        <v>27.7663213726</v>
      </c>
      <c r="J138" s="239">
        <v>23.6230667213</v>
      </c>
      <c r="K138" s="239">
        <v>19.6579957047</v>
      </c>
      <c r="L138" s="239">
        <v>15.9267116262</v>
      </c>
      <c r="M138" s="239">
        <v>12.5482757715</v>
      </c>
      <c r="N138" s="239">
        <v>9.5607760684</v>
      </c>
      <c r="O138" s="239">
        <v>7.0654550366</v>
      </c>
      <c r="P138" s="239">
        <v>5.0928317219</v>
      </c>
      <c r="Q138" s="240">
        <v>3.6267543552</v>
      </c>
      <c r="R138" s="24"/>
      <c r="S138" s="24"/>
      <c r="T138" s="24"/>
      <c r="U138" s="24"/>
      <c r="V138" s="24"/>
      <c r="W138" s="24"/>
      <c r="X138" s="24"/>
      <c r="Y138" s="24"/>
      <c r="Z138" s="24"/>
    </row>
    <row r="139">
      <c r="A139" s="238">
        <v>1938.0</v>
      </c>
      <c r="B139" s="239">
        <v>60.4475575284</v>
      </c>
      <c r="C139" s="239">
        <v>65.4723550496</v>
      </c>
      <c r="D139" s="239">
        <v>62.7685926263</v>
      </c>
      <c r="E139" s="239">
        <v>58.4317543693</v>
      </c>
      <c r="F139" s="239">
        <v>49.4940383728</v>
      </c>
      <c r="G139" s="239">
        <v>40.8226957109</v>
      </c>
      <c r="H139" s="239">
        <v>32.0779043729</v>
      </c>
      <c r="I139" s="239">
        <v>27.7805629459</v>
      </c>
      <c r="J139" s="239">
        <v>23.6308888647</v>
      </c>
      <c r="K139" s="239">
        <v>19.6539522948</v>
      </c>
      <c r="L139" s="239">
        <v>15.9217032643</v>
      </c>
      <c r="M139" s="239">
        <v>12.5330369096</v>
      </c>
      <c r="N139" s="239">
        <v>9.5280916493</v>
      </c>
      <c r="O139" s="239">
        <v>7.0300435652</v>
      </c>
      <c r="P139" s="239">
        <v>5.1076713231</v>
      </c>
      <c r="Q139" s="240">
        <v>3.7048181088</v>
      </c>
      <c r="R139" s="24"/>
      <c r="S139" s="24"/>
      <c r="T139" s="24"/>
      <c r="U139" s="24"/>
      <c r="V139" s="24"/>
      <c r="W139" s="24"/>
      <c r="X139" s="24"/>
      <c r="Y139" s="24"/>
      <c r="Z139" s="24"/>
    </row>
    <row r="140">
      <c r="A140" s="238">
        <v>1939.0</v>
      </c>
      <c r="B140" s="239">
        <v>60.187426147</v>
      </c>
      <c r="C140" s="239">
        <v>64.9527098067</v>
      </c>
      <c r="D140" s="239">
        <v>62.5168684206</v>
      </c>
      <c r="E140" s="239">
        <v>58.2317269708</v>
      </c>
      <c r="F140" s="239">
        <v>49.2570824636</v>
      </c>
      <c r="G140" s="239">
        <v>40.6417824779</v>
      </c>
      <c r="H140" s="239">
        <v>31.9205279526</v>
      </c>
      <c r="I140" s="239">
        <v>27.6339274948</v>
      </c>
      <c r="J140" s="239">
        <v>23.4740635235</v>
      </c>
      <c r="K140" s="239">
        <v>19.5137804243</v>
      </c>
      <c r="L140" s="239">
        <v>15.7740857061</v>
      </c>
      <c r="M140" s="239">
        <v>12.3377126199</v>
      </c>
      <c r="N140" s="239">
        <v>9.3839532838</v>
      </c>
      <c r="O140" s="239">
        <v>6.912418185</v>
      </c>
      <c r="P140" s="239">
        <v>4.9841316616</v>
      </c>
      <c r="Q140" s="240">
        <v>3.579708569</v>
      </c>
      <c r="R140" s="24"/>
      <c r="S140" s="24"/>
      <c r="T140" s="24"/>
      <c r="U140" s="24"/>
      <c r="V140" s="24"/>
      <c r="W140" s="24"/>
      <c r="X140" s="24"/>
      <c r="Y140" s="24"/>
      <c r="Z140" s="24"/>
    </row>
    <row r="141">
      <c r="A141" s="238">
        <v>1940.0</v>
      </c>
      <c r="B141" s="239">
        <v>60.7681321952</v>
      </c>
      <c r="C141" s="239">
        <v>65.5326844731</v>
      </c>
      <c r="D141" s="239">
        <v>62.7906032653</v>
      </c>
      <c r="E141" s="239">
        <v>58.3841479873</v>
      </c>
      <c r="F141" s="239">
        <v>49.3071176716</v>
      </c>
      <c r="G141" s="239">
        <v>40.6948495738</v>
      </c>
      <c r="H141" s="239">
        <v>31.8978504971</v>
      </c>
      <c r="I141" s="239">
        <v>27.5833430524</v>
      </c>
      <c r="J141" s="239">
        <v>23.4365466758</v>
      </c>
      <c r="K141" s="239">
        <v>19.4559945159</v>
      </c>
      <c r="L141" s="239">
        <v>15.6996681219</v>
      </c>
      <c r="M141" s="239">
        <v>12.2383308131</v>
      </c>
      <c r="N141" s="239">
        <v>9.2239898406</v>
      </c>
      <c r="O141" s="239">
        <v>6.7577081841</v>
      </c>
      <c r="P141" s="239">
        <v>4.8182277946</v>
      </c>
      <c r="Q141" s="240">
        <v>3.3826854771</v>
      </c>
      <c r="R141" s="24"/>
      <c r="S141" s="24"/>
      <c r="T141" s="24"/>
      <c r="U141" s="24"/>
      <c r="V141" s="24"/>
      <c r="W141" s="24"/>
      <c r="X141" s="24"/>
      <c r="Y141" s="24"/>
      <c r="Z141" s="24"/>
    </row>
    <row r="142">
      <c r="A142" s="238">
        <v>1941.0</v>
      </c>
      <c r="B142" s="239">
        <v>60.4842679486</v>
      </c>
      <c r="C142" s="239">
        <v>65.3421887842</v>
      </c>
      <c r="D142" s="239">
        <v>62.7930952785</v>
      </c>
      <c r="E142" s="239">
        <v>58.4896987204</v>
      </c>
      <c r="F142" s="239">
        <v>49.4568095402</v>
      </c>
      <c r="G142" s="239">
        <v>40.8549690704</v>
      </c>
      <c r="H142" s="239">
        <v>32.0892183822</v>
      </c>
      <c r="I142" s="239">
        <v>27.8028996416</v>
      </c>
      <c r="J142" s="239">
        <v>23.6638289452</v>
      </c>
      <c r="K142" s="239">
        <v>19.6944048561</v>
      </c>
      <c r="L142" s="239">
        <v>15.9129000751</v>
      </c>
      <c r="M142" s="239">
        <v>12.4573902863</v>
      </c>
      <c r="N142" s="239">
        <v>9.4348311842</v>
      </c>
      <c r="O142" s="239">
        <v>6.9224901135</v>
      </c>
      <c r="P142" s="239">
        <v>4.9384864645</v>
      </c>
      <c r="Q142" s="240">
        <v>3.5028711091</v>
      </c>
      <c r="R142" s="24"/>
      <c r="S142" s="24"/>
      <c r="T142" s="24"/>
      <c r="U142" s="24"/>
      <c r="V142" s="24"/>
      <c r="W142" s="24"/>
      <c r="X142" s="24"/>
      <c r="Y142" s="24"/>
      <c r="Z142" s="24"/>
    </row>
    <row r="143">
      <c r="A143" s="238">
        <v>1942.0</v>
      </c>
      <c r="B143" s="239">
        <v>59.8266279378</v>
      </c>
      <c r="C143" s="239">
        <v>64.6772958268</v>
      </c>
      <c r="D143" s="239">
        <v>62.2830348944</v>
      </c>
      <c r="E143" s="239">
        <v>58.1692312962</v>
      </c>
      <c r="F143" s="239">
        <v>49.3676864248</v>
      </c>
      <c r="G143" s="239">
        <v>40.8988606701</v>
      </c>
      <c r="H143" s="239">
        <v>32.2585638573</v>
      </c>
      <c r="I143" s="239">
        <v>28.0003715372</v>
      </c>
      <c r="J143" s="239">
        <v>23.8718622789</v>
      </c>
      <c r="K143" s="239">
        <v>19.8956160771</v>
      </c>
      <c r="L143" s="239">
        <v>16.1387389323</v>
      </c>
      <c r="M143" s="239">
        <v>12.6554765271</v>
      </c>
      <c r="N143" s="239">
        <v>9.5548884395</v>
      </c>
      <c r="O143" s="239">
        <v>7.0550179595</v>
      </c>
      <c r="P143" s="239">
        <v>5.0701985999</v>
      </c>
      <c r="Q143" s="240">
        <v>3.5939739839</v>
      </c>
      <c r="R143" s="24"/>
      <c r="S143" s="24"/>
      <c r="T143" s="24"/>
      <c r="U143" s="24"/>
      <c r="V143" s="24"/>
      <c r="W143" s="24"/>
      <c r="X143" s="24"/>
      <c r="Y143" s="24"/>
      <c r="Z143" s="24"/>
    </row>
    <row r="144">
      <c r="A144" s="238">
        <v>1943.0</v>
      </c>
      <c r="B144" s="239">
        <v>59.7714844657</v>
      </c>
      <c r="C144" s="239">
        <v>64.8975001544</v>
      </c>
      <c r="D144" s="239">
        <v>62.636736667</v>
      </c>
      <c r="E144" s="239">
        <v>58.5461947631</v>
      </c>
      <c r="F144" s="239">
        <v>49.7070371437</v>
      </c>
      <c r="G144" s="239">
        <v>41.215683533</v>
      </c>
      <c r="H144" s="239">
        <v>32.584189992</v>
      </c>
      <c r="I144" s="239">
        <v>28.3074149382</v>
      </c>
      <c r="J144" s="239">
        <v>24.1600589134</v>
      </c>
      <c r="K144" s="239">
        <v>20.180930054</v>
      </c>
      <c r="L144" s="239">
        <v>16.3921031933</v>
      </c>
      <c r="M144" s="239">
        <v>12.9107098434</v>
      </c>
      <c r="N144" s="239">
        <v>9.8038313169</v>
      </c>
      <c r="O144" s="239">
        <v>7.2139039534</v>
      </c>
      <c r="P144" s="239">
        <v>5.1347618803</v>
      </c>
      <c r="Q144" s="240">
        <v>3.6028229856</v>
      </c>
      <c r="R144" s="24"/>
      <c r="S144" s="24"/>
      <c r="T144" s="24"/>
      <c r="U144" s="24"/>
      <c r="V144" s="24"/>
      <c r="W144" s="24"/>
      <c r="X144" s="24"/>
      <c r="Y144" s="24"/>
      <c r="Z144" s="24"/>
    </row>
    <row r="145">
      <c r="A145" s="238">
        <v>1944.0</v>
      </c>
      <c r="B145" s="239">
        <v>60.8210366779</v>
      </c>
      <c r="C145" s="239">
        <v>65.525187883</v>
      </c>
      <c r="D145" s="239">
        <v>62.7006323427</v>
      </c>
      <c r="E145" s="239">
        <v>58.264573573</v>
      </c>
      <c r="F145" s="239">
        <v>49.3917676308</v>
      </c>
      <c r="G145" s="239">
        <v>40.9534854665</v>
      </c>
      <c r="H145" s="239">
        <v>32.3332126359</v>
      </c>
      <c r="I145" s="239">
        <v>28.0769151868</v>
      </c>
      <c r="J145" s="239">
        <v>23.9469236823</v>
      </c>
      <c r="K145" s="239">
        <v>19.9597307289</v>
      </c>
      <c r="L145" s="239">
        <v>16.1938220631</v>
      </c>
      <c r="M145" s="239">
        <v>12.7008084275</v>
      </c>
      <c r="N145" s="239">
        <v>9.6385918949</v>
      </c>
      <c r="O145" s="239">
        <v>7.0604160196</v>
      </c>
      <c r="P145" s="239">
        <v>4.959131711</v>
      </c>
      <c r="Q145" s="240">
        <v>3.4623840833</v>
      </c>
      <c r="R145" s="24"/>
      <c r="S145" s="24"/>
      <c r="T145" s="24"/>
      <c r="U145" s="24"/>
      <c r="V145" s="24"/>
      <c r="W145" s="24"/>
      <c r="X145" s="24"/>
      <c r="Y145" s="24"/>
      <c r="Z145" s="24"/>
    </row>
    <row r="146">
      <c r="A146" s="238">
        <v>1945.0</v>
      </c>
      <c r="B146" s="239">
        <v>58.6362166501</v>
      </c>
      <c r="C146" s="239">
        <v>64.2265870144</v>
      </c>
      <c r="D146" s="239">
        <v>61.4128626057</v>
      </c>
      <c r="E146" s="239">
        <v>57.0046848772</v>
      </c>
      <c r="F146" s="239">
        <v>48.2957963724</v>
      </c>
      <c r="G146" s="239">
        <v>40.1560318786</v>
      </c>
      <c r="H146" s="239">
        <v>31.7687944636</v>
      </c>
      <c r="I146" s="239">
        <v>27.6358494411</v>
      </c>
      <c r="J146" s="239">
        <v>23.6020706084</v>
      </c>
      <c r="K146" s="239">
        <v>19.7301149558</v>
      </c>
      <c r="L146" s="239">
        <v>16.0344834581</v>
      </c>
      <c r="M146" s="239">
        <v>12.5984946657</v>
      </c>
      <c r="N146" s="239">
        <v>9.5860300873</v>
      </c>
      <c r="O146" s="239">
        <v>7.1079400333</v>
      </c>
      <c r="P146" s="239">
        <v>5.2465490427</v>
      </c>
      <c r="Q146" s="240">
        <v>3.8871883672</v>
      </c>
      <c r="R146" s="24"/>
      <c r="S146" s="24"/>
      <c r="T146" s="24"/>
      <c r="U146" s="24"/>
      <c r="V146" s="24"/>
      <c r="W146" s="24"/>
      <c r="X146" s="24"/>
      <c r="Y146" s="24"/>
      <c r="Z146" s="24"/>
    </row>
    <row r="147">
      <c r="A147" s="238">
        <v>1946.0</v>
      </c>
      <c r="B147" s="239">
        <v>63.0946241115</v>
      </c>
      <c r="C147" s="239">
        <v>67.6217179008</v>
      </c>
      <c r="D147" s="239">
        <v>64.6405504366</v>
      </c>
      <c r="E147" s="239">
        <v>60.0704139448</v>
      </c>
      <c r="F147" s="239">
        <v>50.8671096124</v>
      </c>
      <c r="G147" s="239">
        <v>42.1766048094</v>
      </c>
      <c r="H147" s="239">
        <v>33.3304017776</v>
      </c>
      <c r="I147" s="239">
        <v>28.9602054382</v>
      </c>
      <c r="J147" s="239">
        <v>24.743930497</v>
      </c>
      <c r="K147" s="239">
        <v>20.6485322884</v>
      </c>
      <c r="L147" s="239">
        <v>16.7973757351</v>
      </c>
      <c r="M147" s="239">
        <v>13.2499928686</v>
      </c>
      <c r="N147" s="239">
        <v>10.110480003</v>
      </c>
      <c r="O147" s="239">
        <v>7.4884140563</v>
      </c>
      <c r="P147" s="239">
        <v>5.5111629759</v>
      </c>
      <c r="Q147" s="240">
        <v>4.0396557503</v>
      </c>
      <c r="R147" s="24"/>
      <c r="S147" s="24"/>
      <c r="T147" s="24"/>
      <c r="U147" s="24"/>
      <c r="V147" s="24"/>
      <c r="W147" s="24"/>
      <c r="X147" s="24"/>
      <c r="Y147" s="24"/>
      <c r="Z147" s="24"/>
    </row>
    <row r="148">
      <c r="A148" s="238">
        <v>1947.0</v>
      </c>
      <c r="B148" s="239">
        <v>64.9954148706</v>
      </c>
      <c r="C148" s="239">
        <v>68.8257077645</v>
      </c>
      <c r="D148" s="239">
        <v>65.5395612809</v>
      </c>
      <c r="E148" s="239">
        <v>60.8323298748</v>
      </c>
      <c r="F148" s="239">
        <v>51.459197055</v>
      </c>
      <c r="G148" s="239">
        <v>42.4968593967</v>
      </c>
      <c r="H148" s="239">
        <v>33.49429941</v>
      </c>
      <c r="I148" s="239">
        <v>29.0678867669</v>
      </c>
      <c r="J148" s="239">
        <v>24.7797836208</v>
      </c>
      <c r="K148" s="239">
        <v>20.6709377598</v>
      </c>
      <c r="L148" s="239">
        <v>16.764770477</v>
      </c>
      <c r="M148" s="239">
        <v>13.2112098102</v>
      </c>
      <c r="N148" s="239">
        <v>10.0727434492</v>
      </c>
      <c r="O148" s="239">
        <v>7.4730587234</v>
      </c>
      <c r="P148" s="239">
        <v>5.4399098582</v>
      </c>
      <c r="Q148" s="240">
        <v>3.9094624022</v>
      </c>
      <c r="R148" s="24"/>
      <c r="S148" s="24"/>
      <c r="T148" s="24"/>
      <c r="U148" s="24"/>
      <c r="V148" s="24"/>
      <c r="W148" s="24"/>
      <c r="X148" s="24"/>
      <c r="Y148" s="24"/>
      <c r="Z148" s="24"/>
    </row>
    <row r="149">
      <c r="A149" s="238">
        <v>1948.0</v>
      </c>
      <c r="B149" s="239">
        <v>66.1550044131</v>
      </c>
      <c r="C149" s="239">
        <v>69.5509812155</v>
      </c>
      <c r="D149" s="239">
        <v>66.2689101016</v>
      </c>
      <c r="E149" s="239">
        <v>61.5599185451</v>
      </c>
      <c r="F149" s="239">
        <v>52.1645190471</v>
      </c>
      <c r="G149" s="239">
        <v>43.110146786</v>
      </c>
      <c r="H149" s="239">
        <v>34.0342178398</v>
      </c>
      <c r="I149" s="239">
        <v>29.5919355361</v>
      </c>
      <c r="J149" s="239">
        <v>25.2774570009</v>
      </c>
      <c r="K149" s="239">
        <v>21.1258162838</v>
      </c>
      <c r="L149" s="239">
        <v>17.1905572119</v>
      </c>
      <c r="M149" s="239">
        <v>13.5694758634</v>
      </c>
      <c r="N149" s="239">
        <v>10.4020907437</v>
      </c>
      <c r="O149" s="239">
        <v>7.7597512283</v>
      </c>
      <c r="P149" s="239">
        <v>5.6468422671</v>
      </c>
      <c r="Q149" s="240">
        <v>4.0640131565</v>
      </c>
      <c r="R149" s="24"/>
      <c r="S149" s="24"/>
      <c r="T149" s="24"/>
      <c r="U149" s="24"/>
      <c r="V149" s="24"/>
      <c r="W149" s="24"/>
      <c r="X149" s="24"/>
      <c r="Y149" s="24"/>
      <c r="Z149" s="24"/>
    </row>
    <row r="150">
      <c r="A150" s="238">
        <v>1949.0</v>
      </c>
      <c r="B150" s="239">
        <v>66.3385637559</v>
      </c>
      <c r="C150" s="239">
        <v>69.3934445663</v>
      </c>
      <c r="D150" s="239">
        <v>66.1074857188</v>
      </c>
      <c r="E150" s="239">
        <v>61.3453455753</v>
      </c>
      <c r="F150" s="239">
        <v>51.8861565621</v>
      </c>
      <c r="G150" s="239">
        <v>42.7652495712</v>
      </c>
      <c r="H150" s="239">
        <v>33.6979265287</v>
      </c>
      <c r="I150" s="239">
        <v>29.2224244955</v>
      </c>
      <c r="J150" s="239">
        <v>24.9003371157</v>
      </c>
      <c r="K150" s="239">
        <v>20.7419435487</v>
      </c>
      <c r="L150" s="239">
        <v>16.7754215854</v>
      </c>
      <c r="M150" s="239">
        <v>13.1627360927</v>
      </c>
      <c r="N150" s="239">
        <v>9.9634975023</v>
      </c>
      <c r="O150" s="239">
        <v>7.3821308049</v>
      </c>
      <c r="P150" s="239">
        <v>5.3403768536</v>
      </c>
      <c r="Q150" s="240">
        <v>3.7958114276</v>
      </c>
      <c r="R150" s="24"/>
      <c r="S150" s="24"/>
      <c r="T150" s="24"/>
      <c r="U150" s="24"/>
      <c r="V150" s="24"/>
      <c r="W150" s="24"/>
      <c r="X150" s="24"/>
      <c r="Y150" s="24"/>
      <c r="Z150" s="24"/>
    </row>
    <row r="151">
      <c r="A151" s="238">
        <v>1950.0</v>
      </c>
      <c r="B151" s="239">
        <v>66.819586842</v>
      </c>
      <c r="C151" s="239">
        <v>69.919694336</v>
      </c>
      <c r="D151" s="239">
        <v>66.5473482185</v>
      </c>
      <c r="E151" s="239">
        <v>61.7746816793</v>
      </c>
      <c r="F151" s="239">
        <v>52.2674427352</v>
      </c>
      <c r="G151" s="239">
        <v>43.0120638141</v>
      </c>
      <c r="H151" s="239">
        <v>33.8823569337</v>
      </c>
      <c r="I151" s="239">
        <v>29.4175690192</v>
      </c>
      <c r="J151" s="239">
        <v>25.0610633738</v>
      </c>
      <c r="K151" s="239">
        <v>20.8607654659</v>
      </c>
      <c r="L151" s="239">
        <v>16.8932501203</v>
      </c>
      <c r="M151" s="239">
        <v>13.2571931166</v>
      </c>
      <c r="N151" s="239">
        <v>10.0657549611</v>
      </c>
      <c r="O151" s="239">
        <v>7.425115517</v>
      </c>
      <c r="P151" s="239">
        <v>5.3554057664</v>
      </c>
      <c r="Q151" s="240">
        <v>3.8243291372</v>
      </c>
      <c r="R151" s="24"/>
      <c r="S151" s="24"/>
      <c r="T151" s="24"/>
      <c r="U151" s="24"/>
      <c r="V151" s="24"/>
      <c r="W151" s="24"/>
      <c r="X151" s="24"/>
      <c r="Y151" s="24"/>
      <c r="Z151" s="24"/>
    </row>
    <row r="152">
      <c r="A152" s="238">
        <v>1951.0</v>
      </c>
      <c r="B152" s="239">
        <v>67.7433854197</v>
      </c>
      <c r="C152" s="239">
        <v>70.3585476249</v>
      </c>
      <c r="D152" s="239">
        <v>67.0201711622</v>
      </c>
      <c r="E152" s="239">
        <v>62.2089300146</v>
      </c>
      <c r="F152" s="239">
        <v>52.5919029661</v>
      </c>
      <c r="G152" s="239">
        <v>43.2276350789</v>
      </c>
      <c r="H152" s="239">
        <v>34.0152023527</v>
      </c>
      <c r="I152" s="239">
        <v>29.5115876935</v>
      </c>
      <c r="J152" s="239">
        <v>25.1164274379</v>
      </c>
      <c r="K152" s="239">
        <v>20.9238484805</v>
      </c>
      <c r="L152" s="239">
        <v>16.9192005164</v>
      </c>
      <c r="M152" s="239">
        <v>13.2797753832</v>
      </c>
      <c r="N152" s="239">
        <v>9.9962625807</v>
      </c>
      <c r="O152" s="239">
        <v>7.346965129</v>
      </c>
      <c r="P152" s="239">
        <v>5.3072549602</v>
      </c>
      <c r="Q152" s="240">
        <v>3.7477040589</v>
      </c>
      <c r="R152" s="24"/>
      <c r="S152" s="24"/>
      <c r="T152" s="24"/>
      <c r="U152" s="24"/>
      <c r="V152" s="24"/>
      <c r="W152" s="24"/>
      <c r="X152" s="24"/>
      <c r="Y152" s="24"/>
      <c r="Z152" s="24"/>
    </row>
    <row r="153">
      <c r="A153" s="238">
        <v>1952.0</v>
      </c>
      <c r="B153" s="239">
        <v>69.3113513744</v>
      </c>
      <c r="C153" s="239">
        <v>71.0624053784</v>
      </c>
      <c r="D153" s="239">
        <v>67.6191540846</v>
      </c>
      <c r="E153" s="239">
        <v>62.7888371731</v>
      </c>
      <c r="F153" s="239">
        <v>53.1582765372</v>
      </c>
      <c r="G153" s="239">
        <v>43.7078446327</v>
      </c>
      <c r="H153" s="239">
        <v>34.435444159</v>
      </c>
      <c r="I153" s="239">
        <v>29.8919678076</v>
      </c>
      <c r="J153" s="239">
        <v>25.4722224083</v>
      </c>
      <c r="K153" s="239">
        <v>21.237228973</v>
      </c>
      <c r="L153" s="239">
        <v>17.2075101142</v>
      </c>
      <c r="M153" s="239">
        <v>13.5061543211</v>
      </c>
      <c r="N153" s="239">
        <v>10.2116285279</v>
      </c>
      <c r="O153" s="239">
        <v>7.443326051</v>
      </c>
      <c r="P153" s="239">
        <v>5.3643969448</v>
      </c>
      <c r="Q153" s="240">
        <v>3.7779816258</v>
      </c>
      <c r="R153" s="24"/>
      <c r="S153" s="24"/>
      <c r="T153" s="24"/>
      <c r="U153" s="24"/>
      <c r="V153" s="24"/>
      <c r="W153" s="24"/>
      <c r="X153" s="24"/>
      <c r="Y153" s="24"/>
      <c r="Z153" s="24"/>
    </row>
    <row r="154">
      <c r="A154" s="238">
        <v>1953.0</v>
      </c>
      <c r="B154" s="239">
        <v>70.0192842702</v>
      </c>
      <c r="C154" s="239">
        <v>71.2727679552</v>
      </c>
      <c r="D154" s="239">
        <v>67.7983644824</v>
      </c>
      <c r="E154" s="239">
        <v>62.9332393834</v>
      </c>
      <c r="F154" s="239">
        <v>53.2618257772</v>
      </c>
      <c r="G154" s="239">
        <v>43.7338227239</v>
      </c>
      <c r="H154" s="239">
        <v>34.387848171</v>
      </c>
      <c r="I154" s="239">
        <v>29.848133504</v>
      </c>
      <c r="J154" s="239">
        <v>25.4318117767</v>
      </c>
      <c r="K154" s="239">
        <v>21.176423068</v>
      </c>
      <c r="L154" s="239">
        <v>17.1184313163</v>
      </c>
      <c r="M154" s="239">
        <v>13.4017493713</v>
      </c>
      <c r="N154" s="239">
        <v>10.1143682973</v>
      </c>
      <c r="O154" s="239">
        <v>7.3583383719</v>
      </c>
      <c r="P154" s="239">
        <v>5.2562736313</v>
      </c>
      <c r="Q154" s="240">
        <v>3.7086963681</v>
      </c>
      <c r="R154" s="24"/>
      <c r="S154" s="24"/>
      <c r="T154" s="24"/>
      <c r="U154" s="24"/>
      <c r="V154" s="24"/>
      <c r="W154" s="24"/>
      <c r="X154" s="24"/>
      <c r="Y154" s="24"/>
      <c r="Z154" s="24"/>
    </row>
    <row r="155">
      <c r="A155" s="238">
        <v>1954.0</v>
      </c>
      <c r="B155" s="239">
        <v>70.67452719</v>
      </c>
      <c r="C155" s="239">
        <v>71.548975968</v>
      </c>
      <c r="D155" s="239">
        <v>67.9490619315</v>
      </c>
      <c r="E155" s="239">
        <v>63.0943648714</v>
      </c>
      <c r="F155" s="239">
        <v>53.3601345338</v>
      </c>
      <c r="G155" s="239">
        <v>43.7732513722</v>
      </c>
      <c r="H155" s="239">
        <v>34.3752951037</v>
      </c>
      <c r="I155" s="239">
        <v>29.8129278077</v>
      </c>
      <c r="J155" s="239">
        <v>25.3822177962</v>
      </c>
      <c r="K155" s="239">
        <v>21.0830249326</v>
      </c>
      <c r="L155" s="239">
        <v>17.0273143736</v>
      </c>
      <c r="M155" s="239">
        <v>13.266803263</v>
      </c>
      <c r="N155" s="239">
        <v>9.9882454273</v>
      </c>
      <c r="O155" s="239">
        <v>7.2196832313</v>
      </c>
      <c r="P155" s="239">
        <v>5.1563021303</v>
      </c>
      <c r="Q155" s="240">
        <v>3.6629570827</v>
      </c>
      <c r="R155" s="24"/>
      <c r="S155" s="24"/>
      <c r="T155" s="24"/>
      <c r="U155" s="24"/>
      <c r="V155" s="24"/>
      <c r="W155" s="24"/>
      <c r="X155" s="24"/>
      <c r="Y155" s="24"/>
      <c r="Z155" s="24"/>
    </row>
    <row r="156">
      <c r="A156" s="238">
        <v>1955.0</v>
      </c>
      <c r="B156" s="239">
        <v>71.6708559284</v>
      </c>
      <c r="C156" s="239">
        <v>72.3884907619</v>
      </c>
      <c r="D156" s="239">
        <v>68.7610002933</v>
      </c>
      <c r="E156" s="239">
        <v>63.8892700485</v>
      </c>
      <c r="F156" s="239">
        <v>54.1524389831</v>
      </c>
      <c r="G156" s="239">
        <v>44.5679707474</v>
      </c>
      <c r="H156" s="239">
        <v>35.1510402329</v>
      </c>
      <c r="I156" s="239">
        <v>30.5628671442</v>
      </c>
      <c r="J156" s="239">
        <v>26.0980856295</v>
      </c>
      <c r="K156" s="239">
        <v>21.8324091675</v>
      </c>
      <c r="L156" s="239">
        <v>17.7495765546</v>
      </c>
      <c r="M156" s="239">
        <v>13.9584668845</v>
      </c>
      <c r="N156" s="239">
        <v>10.6406571297</v>
      </c>
      <c r="O156" s="239">
        <v>7.8510823834</v>
      </c>
      <c r="P156" s="239">
        <v>5.6806653612</v>
      </c>
      <c r="Q156" s="240">
        <v>4.0632228903</v>
      </c>
      <c r="R156" s="24"/>
      <c r="S156" s="24"/>
      <c r="T156" s="24"/>
      <c r="U156" s="24"/>
      <c r="V156" s="24"/>
      <c r="W156" s="24"/>
      <c r="X156" s="24"/>
      <c r="Y156" s="24"/>
      <c r="Z156" s="24"/>
    </row>
    <row r="157">
      <c r="A157" s="238">
        <v>1956.0</v>
      </c>
      <c r="B157" s="239">
        <v>72.0981951046</v>
      </c>
      <c r="C157" s="239">
        <v>72.7575220257</v>
      </c>
      <c r="D157" s="239">
        <v>69.096634246</v>
      </c>
      <c r="E157" s="239">
        <v>64.2226824636</v>
      </c>
      <c r="F157" s="239">
        <v>54.4615241055</v>
      </c>
      <c r="G157" s="239">
        <v>44.8551750214</v>
      </c>
      <c r="H157" s="239">
        <v>35.4205437033</v>
      </c>
      <c r="I157" s="239">
        <v>30.8344012479</v>
      </c>
      <c r="J157" s="239">
        <v>26.3360286029</v>
      </c>
      <c r="K157" s="239">
        <v>22.0497011767</v>
      </c>
      <c r="L157" s="239">
        <v>17.9566626066</v>
      </c>
      <c r="M157" s="239">
        <v>14.1657583914</v>
      </c>
      <c r="N157" s="239">
        <v>10.803234402</v>
      </c>
      <c r="O157" s="239">
        <v>7.9448325689</v>
      </c>
      <c r="P157" s="239">
        <v>5.6734409609</v>
      </c>
      <c r="Q157" s="240">
        <v>4.0667973975</v>
      </c>
      <c r="R157" s="24"/>
      <c r="S157" s="24"/>
      <c r="T157" s="24"/>
      <c r="U157" s="24"/>
      <c r="V157" s="24"/>
      <c r="W157" s="24"/>
      <c r="X157" s="24"/>
      <c r="Y157" s="24"/>
      <c r="Z157" s="24"/>
    </row>
    <row r="158">
      <c r="A158" s="238">
        <v>1957.0</v>
      </c>
      <c r="B158" s="239">
        <v>71.8242162995</v>
      </c>
      <c r="C158" s="239">
        <v>72.3927371751</v>
      </c>
      <c r="D158" s="239">
        <v>68.7439910041</v>
      </c>
      <c r="E158" s="239">
        <v>63.881081377</v>
      </c>
      <c r="F158" s="239">
        <v>54.1537834966</v>
      </c>
      <c r="G158" s="239">
        <v>44.5532808922</v>
      </c>
      <c r="H158" s="239">
        <v>35.0860386742</v>
      </c>
      <c r="I158" s="239">
        <v>30.4807777338</v>
      </c>
      <c r="J158" s="239">
        <v>25.970167291</v>
      </c>
      <c r="K158" s="239">
        <v>21.6586508138</v>
      </c>
      <c r="L158" s="239">
        <v>17.5688603971</v>
      </c>
      <c r="M158" s="239">
        <v>13.7817962297</v>
      </c>
      <c r="N158" s="239">
        <v>10.4645792571</v>
      </c>
      <c r="O158" s="239">
        <v>7.6656293341</v>
      </c>
      <c r="P158" s="239">
        <v>5.4743032772</v>
      </c>
      <c r="Q158" s="240">
        <v>3.8912192549</v>
      </c>
      <c r="R158" s="24"/>
      <c r="S158" s="24"/>
      <c r="T158" s="24"/>
      <c r="U158" s="24"/>
      <c r="V158" s="24"/>
      <c r="W158" s="24"/>
      <c r="X158" s="24"/>
      <c r="Y158" s="24"/>
      <c r="Z158" s="24"/>
    </row>
    <row r="159">
      <c r="A159" s="238">
        <v>1958.0</v>
      </c>
      <c r="B159" s="239">
        <v>72.7460617136</v>
      </c>
      <c r="C159" s="239">
        <v>73.2109335962</v>
      </c>
      <c r="D159" s="239">
        <v>69.5174727703</v>
      </c>
      <c r="E159" s="239">
        <v>64.6323238947</v>
      </c>
      <c r="F159" s="239">
        <v>54.8806183149</v>
      </c>
      <c r="G159" s="239">
        <v>45.2246592402</v>
      </c>
      <c r="H159" s="239">
        <v>35.7203172029</v>
      </c>
      <c r="I159" s="239">
        <v>31.077602129</v>
      </c>
      <c r="J159" s="239">
        <v>26.5833730244</v>
      </c>
      <c r="K159" s="239">
        <v>22.2398259328</v>
      </c>
      <c r="L159" s="239">
        <v>18.0927273098</v>
      </c>
      <c r="M159" s="239">
        <v>14.2460815025</v>
      </c>
      <c r="N159" s="239">
        <v>10.8704810627</v>
      </c>
      <c r="O159" s="239">
        <v>8.0163446716</v>
      </c>
      <c r="P159" s="239">
        <v>5.7210446736</v>
      </c>
      <c r="Q159" s="240">
        <v>4.2010616732</v>
      </c>
      <c r="R159" s="24"/>
      <c r="S159" s="24"/>
      <c r="T159" s="24"/>
      <c r="U159" s="24"/>
      <c r="V159" s="24"/>
      <c r="W159" s="24"/>
      <c r="X159" s="24"/>
      <c r="Y159" s="24"/>
      <c r="Z159" s="24"/>
    </row>
    <row r="160">
      <c r="A160" s="238">
        <v>1959.0</v>
      </c>
      <c r="B160" s="239">
        <v>72.8625344635</v>
      </c>
      <c r="C160" s="239">
        <v>73.141866834</v>
      </c>
      <c r="D160" s="239">
        <v>69.4777806666</v>
      </c>
      <c r="E160" s="239">
        <v>64.5913604232</v>
      </c>
      <c r="F160" s="239">
        <v>54.814667809</v>
      </c>
      <c r="G160" s="239">
        <v>45.1355296847</v>
      </c>
      <c r="H160" s="239">
        <v>35.5898607207</v>
      </c>
      <c r="I160" s="239">
        <v>30.9587923891</v>
      </c>
      <c r="J160" s="239">
        <v>26.4601476358</v>
      </c>
      <c r="K160" s="239">
        <v>22.1298551884</v>
      </c>
      <c r="L160" s="239">
        <v>18.0066766454</v>
      </c>
      <c r="M160" s="239">
        <v>14.166974044</v>
      </c>
      <c r="N160" s="239">
        <v>10.7897846705</v>
      </c>
      <c r="O160" s="239">
        <v>7.9714644408</v>
      </c>
      <c r="P160" s="239">
        <v>5.6804926353</v>
      </c>
      <c r="Q160" s="240">
        <v>4.0139327934</v>
      </c>
      <c r="R160" s="24"/>
      <c r="S160" s="24"/>
      <c r="T160" s="24"/>
      <c r="U160" s="24"/>
      <c r="V160" s="24"/>
      <c r="W160" s="24"/>
      <c r="X160" s="24"/>
      <c r="Y160" s="24"/>
      <c r="Z160" s="24"/>
    </row>
    <row r="161">
      <c r="A161" s="238">
        <v>1960.0</v>
      </c>
      <c r="B161" s="239">
        <v>73.4780617338</v>
      </c>
      <c r="C161" s="239">
        <v>73.7403420923</v>
      </c>
      <c r="D161" s="239">
        <v>69.9772831134</v>
      </c>
      <c r="E161" s="239">
        <v>65.0859813322</v>
      </c>
      <c r="F161" s="239">
        <v>55.3046389496</v>
      </c>
      <c r="G161" s="239">
        <v>45.6598064703</v>
      </c>
      <c r="H161" s="239">
        <v>36.1134593654</v>
      </c>
      <c r="I161" s="239">
        <v>31.456896525</v>
      </c>
      <c r="J161" s="239">
        <v>26.9484935979</v>
      </c>
      <c r="K161" s="239">
        <v>22.6198481907</v>
      </c>
      <c r="L161" s="239">
        <v>18.4887622458</v>
      </c>
      <c r="M161" s="239">
        <v>14.6192309466</v>
      </c>
      <c r="N161" s="239">
        <v>11.1976106242</v>
      </c>
      <c r="O161" s="239">
        <v>8.2998580182</v>
      </c>
      <c r="P161" s="239">
        <v>5.9703570381</v>
      </c>
      <c r="Q161" s="240">
        <v>4.2364943664</v>
      </c>
      <c r="R161" s="24"/>
      <c r="S161" s="24"/>
      <c r="T161" s="24"/>
      <c r="U161" s="24"/>
      <c r="V161" s="24"/>
      <c r="W161" s="24"/>
      <c r="X161" s="24"/>
      <c r="Y161" s="24"/>
      <c r="Z161" s="24"/>
    </row>
    <row r="162">
      <c r="A162" s="238">
        <v>1961.0</v>
      </c>
      <c r="B162" s="239">
        <v>73.5897483717</v>
      </c>
      <c r="C162" s="239">
        <v>73.7903437084</v>
      </c>
      <c r="D162" s="239">
        <v>70.03336945</v>
      </c>
      <c r="E162" s="239">
        <v>65.1555935062</v>
      </c>
      <c r="F162" s="239">
        <v>55.3665313043</v>
      </c>
      <c r="G162" s="239">
        <v>45.6511354985</v>
      </c>
      <c r="H162" s="239">
        <v>36.1231542204</v>
      </c>
      <c r="I162" s="239">
        <v>31.4781009031</v>
      </c>
      <c r="J162" s="239">
        <v>26.9667192229</v>
      </c>
      <c r="K162" s="239">
        <v>22.6141741686</v>
      </c>
      <c r="L162" s="239">
        <v>18.4598246444</v>
      </c>
      <c r="M162" s="239">
        <v>14.5839832648</v>
      </c>
      <c r="N162" s="239">
        <v>11.1058344321</v>
      </c>
      <c r="O162" s="239">
        <v>8.1885743306</v>
      </c>
      <c r="P162" s="239">
        <v>5.8874525108</v>
      </c>
      <c r="Q162" s="240">
        <v>4.1791476633</v>
      </c>
      <c r="R162" s="24"/>
      <c r="S162" s="24"/>
      <c r="T162" s="24"/>
      <c r="U162" s="24"/>
      <c r="V162" s="24"/>
      <c r="W162" s="24"/>
      <c r="X162" s="24"/>
      <c r="Y162" s="24"/>
      <c r="Z162" s="24"/>
    </row>
    <row r="163">
      <c r="A163" s="238">
        <v>1962.0</v>
      </c>
      <c r="B163" s="239">
        <v>72.9131325526</v>
      </c>
      <c r="C163" s="239">
        <v>73.2758352103</v>
      </c>
      <c r="D163" s="239">
        <v>69.5348886176</v>
      </c>
      <c r="E163" s="239">
        <v>64.6576303435</v>
      </c>
      <c r="F163" s="239">
        <v>54.8656176597</v>
      </c>
      <c r="G163" s="239">
        <v>45.1586395711</v>
      </c>
      <c r="H163" s="239">
        <v>35.6528016006</v>
      </c>
      <c r="I163" s="239">
        <v>30.9991360321</v>
      </c>
      <c r="J163" s="239">
        <v>26.4517380244</v>
      </c>
      <c r="K163" s="239">
        <v>22.0715575085</v>
      </c>
      <c r="L163" s="239">
        <v>17.9109434542</v>
      </c>
      <c r="M163" s="239">
        <v>14.0629678872</v>
      </c>
      <c r="N163" s="239">
        <v>10.6312806958</v>
      </c>
      <c r="O163" s="239">
        <v>7.7518870381</v>
      </c>
      <c r="P163" s="239">
        <v>5.5053350783</v>
      </c>
      <c r="Q163" s="240">
        <v>3.8701225554</v>
      </c>
      <c r="R163" s="24"/>
      <c r="S163" s="24"/>
      <c r="T163" s="24"/>
      <c r="U163" s="24"/>
      <c r="V163" s="24"/>
      <c r="W163" s="24"/>
      <c r="X163" s="24"/>
      <c r="Y163" s="24"/>
      <c r="Z163" s="24"/>
    </row>
    <row r="164">
      <c r="A164" s="238">
        <v>1963.0</v>
      </c>
      <c r="B164" s="239">
        <v>73.5358906775</v>
      </c>
      <c r="C164" s="239">
        <v>73.8761101969</v>
      </c>
      <c r="D164" s="239">
        <v>70.1183068447</v>
      </c>
      <c r="E164" s="239">
        <v>65.2357265417</v>
      </c>
      <c r="F164" s="239">
        <v>55.4584906468</v>
      </c>
      <c r="G164" s="239">
        <v>45.7593918172</v>
      </c>
      <c r="H164" s="239">
        <v>36.2134269504</v>
      </c>
      <c r="I164" s="239">
        <v>31.5584643894</v>
      </c>
      <c r="J164" s="239">
        <v>27.0189857911</v>
      </c>
      <c r="K164" s="239">
        <v>22.6390708225</v>
      </c>
      <c r="L164" s="239">
        <v>18.454607383</v>
      </c>
      <c r="M164" s="239">
        <v>14.5935451743</v>
      </c>
      <c r="N164" s="239">
        <v>11.1492284952</v>
      </c>
      <c r="O164" s="239">
        <v>8.2127407821</v>
      </c>
      <c r="P164" s="239">
        <v>5.9031019746</v>
      </c>
      <c r="Q164" s="240">
        <v>4.2094474635</v>
      </c>
      <c r="R164" s="24"/>
      <c r="S164" s="24"/>
      <c r="T164" s="24"/>
      <c r="U164" s="24"/>
      <c r="V164" s="24"/>
      <c r="W164" s="24"/>
      <c r="X164" s="24"/>
      <c r="Y164" s="24"/>
      <c r="Z164" s="24"/>
    </row>
    <row r="165">
      <c r="A165" s="238">
        <v>1964.0</v>
      </c>
      <c r="B165" s="239">
        <v>73.7084515419</v>
      </c>
      <c r="C165" s="239">
        <v>73.9456876837</v>
      </c>
      <c r="D165" s="239">
        <v>70.1908144672</v>
      </c>
      <c r="E165" s="239">
        <v>65.312115788</v>
      </c>
      <c r="F165" s="239">
        <v>55.5165014588</v>
      </c>
      <c r="G165" s="239">
        <v>45.7968120957</v>
      </c>
      <c r="H165" s="239">
        <v>36.2205777081</v>
      </c>
      <c r="I165" s="239">
        <v>31.5641104688</v>
      </c>
      <c r="J165" s="239">
        <v>27.017808407</v>
      </c>
      <c r="K165" s="239">
        <v>22.651481304</v>
      </c>
      <c r="L165" s="239">
        <v>18.5105119813</v>
      </c>
      <c r="M165" s="239">
        <v>14.6594809579</v>
      </c>
      <c r="N165" s="239">
        <v>11.2162116526</v>
      </c>
      <c r="O165" s="239">
        <v>8.3181223772</v>
      </c>
      <c r="P165" s="239">
        <v>6.0265522234</v>
      </c>
      <c r="Q165" s="240">
        <v>4.3498198956</v>
      </c>
      <c r="R165" s="24"/>
      <c r="S165" s="24"/>
      <c r="T165" s="24"/>
      <c r="U165" s="24"/>
      <c r="V165" s="24"/>
      <c r="W165" s="24"/>
      <c r="X165" s="24"/>
      <c r="Y165" s="24"/>
      <c r="Z165" s="24"/>
    </row>
    <row r="166">
      <c r="A166" s="238">
        <v>1965.0</v>
      </c>
      <c r="B166" s="239">
        <v>73.4586450619</v>
      </c>
      <c r="C166" s="239">
        <v>73.9290645025</v>
      </c>
      <c r="D166" s="239">
        <v>70.1500679703</v>
      </c>
      <c r="E166" s="239">
        <v>65.279184819</v>
      </c>
      <c r="F166" s="239">
        <v>55.5206954468</v>
      </c>
      <c r="G166" s="239">
        <v>45.7889996234</v>
      </c>
      <c r="H166" s="239">
        <v>36.1964834827</v>
      </c>
      <c r="I166" s="239">
        <v>31.5430073666</v>
      </c>
      <c r="J166" s="239">
        <v>27.020735693</v>
      </c>
      <c r="K166" s="239">
        <v>22.6577390929</v>
      </c>
      <c r="L166" s="239">
        <v>18.4928100763</v>
      </c>
      <c r="M166" s="239">
        <v>14.6140302159</v>
      </c>
      <c r="N166" s="239">
        <v>11.1688835692</v>
      </c>
      <c r="O166" s="239">
        <v>8.2713314093</v>
      </c>
      <c r="P166" s="239">
        <v>6.0000193339</v>
      </c>
      <c r="Q166" s="240">
        <v>4.2973169337</v>
      </c>
      <c r="R166" s="24"/>
      <c r="S166" s="24"/>
      <c r="T166" s="24"/>
      <c r="U166" s="24"/>
      <c r="V166" s="24"/>
      <c r="W166" s="24"/>
      <c r="X166" s="24"/>
      <c r="Y166" s="24"/>
      <c r="Z166" s="24"/>
    </row>
    <row r="167">
      <c r="A167" s="238">
        <v>1966.0</v>
      </c>
      <c r="B167" s="239">
        <v>73.8240351461</v>
      </c>
      <c r="C167" s="239">
        <v>74.1774848906</v>
      </c>
      <c r="D167" s="239">
        <v>70.3797912063</v>
      </c>
      <c r="E167" s="239">
        <v>65.4820125547</v>
      </c>
      <c r="F167" s="239">
        <v>55.7121712552</v>
      </c>
      <c r="G167" s="239">
        <v>46.0010487722</v>
      </c>
      <c r="H167" s="239">
        <v>36.4185272284</v>
      </c>
      <c r="I167" s="239">
        <v>31.7535670854</v>
      </c>
      <c r="J167" s="239">
        <v>27.2165893435</v>
      </c>
      <c r="K167" s="239">
        <v>22.8458299628</v>
      </c>
      <c r="L167" s="239">
        <v>18.6612469636</v>
      </c>
      <c r="M167" s="239">
        <v>14.7696507374</v>
      </c>
      <c r="N167" s="239">
        <v>11.3033478836</v>
      </c>
      <c r="O167" s="239">
        <v>8.3959464674</v>
      </c>
      <c r="P167" s="239">
        <v>6.1188924623</v>
      </c>
      <c r="Q167" s="240">
        <v>4.4252641167</v>
      </c>
      <c r="R167" s="24"/>
      <c r="S167" s="24"/>
      <c r="T167" s="24"/>
      <c r="U167" s="24"/>
      <c r="V167" s="24"/>
      <c r="W167" s="24"/>
      <c r="X167" s="24"/>
      <c r="Y167" s="24"/>
      <c r="Z167" s="24"/>
    </row>
    <row r="168">
      <c r="A168" s="238">
        <v>1967.0</v>
      </c>
      <c r="B168" s="239">
        <v>73.7436186951</v>
      </c>
      <c r="C168" s="239">
        <v>74.1367067227</v>
      </c>
      <c r="D168" s="239">
        <v>70.3503343805</v>
      </c>
      <c r="E168" s="239">
        <v>65.4559097817</v>
      </c>
      <c r="F168" s="239">
        <v>55.6750339137</v>
      </c>
      <c r="G168" s="239">
        <v>45.9520626606</v>
      </c>
      <c r="H168" s="239">
        <v>36.3805184027</v>
      </c>
      <c r="I168" s="239">
        <v>31.7126104734</v>
      </c>
      <c r="J168" s="239">
        <v>27.182033927</v>
      </c>
      <c r="K168" s="239">
        <v>22.7936734649</v>
      </c>
      <c r="L168" s="239">
        <v>18.6233685933</v>
      </c>
      <c r="M168" s="239">
        <v>14.7349731079</v>
      </c>
      <c r="N168" s="239">
        <v>11.2865379132</v>
      </c>
      <c r="O168" s="239">
        <v>8.3881069837</v>
      </c>
      <c r="P168" s="239">
        <v>6.0486015966</v>
      </c>
      <c r="Q168" s="240">
        <v>4.3089077779</v>
      </c>
      <c r="R168" s="24"/>
      <c r="S168" s="24"/>
      <c r="T168" s="24"/>
      <c r="U168" s="24"/>
      <c r="V168" s="24"/>
      <c r="W168" s="24"/>
      <c r="X168" s="24"/>
      <c r="Y168" s="24"/>
      <c r="Z168" s="24"/>
    </row>
    <row r="169">
      <c r="A169" s="238">
        <v>1968.0</v>
      </c>
      <c r="B169" s="239">
        <v>73.4759572143</v>
      </c>
      <c r="C169" s="239">
        <v>73.8363834289</v>
      </c>
      <c r="D169" s="239">
        <v>70.0232003246</v>
      </c>
      <c r="E169" s="239">
        <v>65.1141629891</v>
      </c>
      <c r="F169" s="239">
        <v>55.3502122616</v>
      </c>
      <c r="G169" s="239">
        <v>45.6500784412</v>
      </c>
      <c r="H169" s="239">
        <v>36.0707008213</v>
      </c>
      <c r="I169" s="239">
        <v>31.4053111188</v>
      </c>
      <c r="J169" s="239">
        <v>26.8947754355</v>
      </c>
      <c r="K169" s="239">
        <v>22.5181421404</v>
      </c>
      <c r="L169" s="239">
        <v>18.3542321595</v>
      </c>
      <c r="M169" s="239">
        <v>14.4817661704</v>
      </c>
      <c r="N169" s="239">
        <v>11.023971985</v>
      </c>
      <c r="O169" s="239">
        <v>8.1205467913</v>
      </c>
      <c r="P169" s="239">
        <v>5.8290033981</v>
      </c>
      <c r="Q169" s="240">
        <v>4.1155742426</v>
      </c>
      <c r="R169" s="24"/>
      <c r="S169" s="24"/>
      <c r="T169" s="24"/>
      <c r="U169" s="24"/>
      <c r="V169" s="24"/>
      <c r="W169" s="24"/>
      <c r="X169" s="24"/>
      <c r="Y169" s="24"/>
      <c r="Z169" s="24"/>
    </row>
    <row r="170">
      <c r="A170" s="238">
        <v>1969.0</v>
      </c>
      <c r="B170" s="239">
        <v>73.1444839862</v>
      </c>
      <c r="C170" s="239">
        <v>73.5677275636</v>
      </c>
      <c r="D170" s="239">
        <v>69.7970544943</v>
      </c>
      <c r="E170" s="239">
        <v>64.9094688126</v>
      </c>
      <c r="F170" s="239">
        <v>55.135266684</v>
      </c>
      <c r="G170" s="239">
        <v>45.4458068404</v>
      </c>
      <c r="H170" s="239">
        <v>35.8535980099</v>
      </c>
      <c r="I170" s="239">
        <v>31.2065561836</v>
      </c>
      <c r="J170" s="239">
        <v>26.6920145528</v>
      </c>
      <c r="K170" s="239">
        <v>22.3306703098</v>
      </c>
      <c r="L170" s="239">
        <v>18.1971033702</v>
      </c>
      <c r="M170" s="239">
        <v>14.3801783031</v>
      </c>
      <c r="N170" s="239">
        <v>10.9896499593</v>
      </c>
      <c r="O170" s="239">
        <v>8.1811148124</v>
      </c>
      <c r="P170" s="239">
        <v>5.9388780459</v>
      </c>
      <c r="Q170" s="240">
        <v>4.217339957</v>
      </c>
      <c r="R170" s="24"/>
      <c r="S170" s="24"/>
      <c r="T170" s="24"/>
      <c r="U170" s="24"/>
      <c r="V170" s="24"/>
      <c r="W170" s="24"/>
      <c r="X170" s="24"/>
      <c r="Y170" s="24"/>
      <c r="Z170" s="24"/>
    </row>
    <row r="171">
      <c r="A171" s="238">
        <v>1970.0</v>
      </c>
      <c r="B171" s="239">
        <v>73.026896588</v>
      </c>
      <c r="C171" s="239">
        <v>73.3560058975</v>
      </c>
      <c r="D171" s="239">
        <v>69.5523906562</v>
      </c>
      <c r="E171" s="239">
        <v>64.6569455534</v>
      </c>
      <c r="F171" s="239">
        <v>54.9040151795</v>
      </c>
      <c r="G171" s="239">
        <v>45.2011374832</v>
      </c>
      <c r="H171" s="239">
        <v>35.6424241361</v>
      </c>
      <c r="I171" s="239">
        <v>30.9714591678</v>
      </c>
      <c r="J171" s="239">
        <v>26.4763713743</v>
      </c>
      <c r="K171" s="239">
        <v>22.1682356649</v>
      </c>
      <c r="L171" s="239">
        <v>18.0341450776</v>
      </c>
      <c r="M171" s="239">
        <v>14.2222530538</v>
      </c>
      <c r="N171" s="239">
        <v>10.8234985763</v>
      </c>
      <c r="O171" s="239">
        <v>8.0158785306</v>
      </c>
      <c r="P171" s="239">
        <v>5.8373989378</v>
      </c>
      <c r="Q171" s="240">
        <v>4.2139597244</v>
      </c>
      <c r="R171" s="24"/>
      <c r="S171" s="24"/>
      <c r="T171" s="24"/>
      <c r="U171" s="24"/>
      <c r="V171" s="24"/>
      <c r="W171" s="24"/>
      <c r="X171" s="24"/>
      <c r="Y171" s="24"/>
      <c r="Z171" s="24"/>
    </row>
    <row r="172">
      <c r="A172" s="238">
        <v>1971.0</v>
      </c>
      <c r="B172" s="239">
        <v>73.3929253642</v>
      </c>
      <c r="C172" s="239">
        <v>73.6627346424</v>
      </c>
      <c r="D172" s="239">
        <v>69.8632497489</v>
      </c>
      <c r="E172" s="239">
        <v>64.9789445573</v>
      </c>
      <c r="F172" s="239">
        <v>55.1960945766</v>
      </c>
      <c r="G172" s="239">
        <v>45.480712762</v>
      </c>
      <c r="H172" s="239">
        <v>35.891929019</v>
      </c>
      <c r="I172" s="239">
        <v>31.2356918999</v>
      </c>
      <c r="J172" s="239">
        <v>26.7316436189</v>
      </c>
      <c r="K172" s="239">
        <v>22.3950556702</v>
      </c>
      <c r="L172" s="239">
        <v>18.2559378262</v>
      </c>
      <c r="M172" s="239">
        <v>14.4118044029</v>
      </c>
      <c r="N172" s="239">
        <v>11.002617168</v>
      </c>
      <c r="O172" s="239">
        <v>8.1476694912</v>
      </c>
      <c r="P172" s="239">
        <v>5.911092659</v>
      </c>
      <c r="Q172" s="240">
        <v>4.254068449</v>
      </c>
      <c r="R172" s="24"/>
      <c r="S172" s="24"/>
      <c r="T172" s="24"/>
      <c r="U172" s="24"/>
      <c r="V172" s="24"/>
      <c r="W172" s="24"/>
      <c r="X172" s="24"/>
      <c r="Y172" s="24"/>
      <c r="Z172" s="24"/>
    </row>
    <row r="173">
      <c r="A173" s="238">
        <v>1972.0</v>
      </c>
      <c r="B173" s="239">
        <v>73.7065510626</v>
      </c>
      <c r="C173" s="239">
        <v>74.0092636361</v>
      </c>
      <c r="D173" s="239">
        <v>70.1797690993</v>
      </c>
      <c r="E173" s="239">
        <v>65.2880948149</v>
      </c>
      <c r="F173" s="239">
        <v>55.5002264684</v>
      </c>
      <c r="G173" s="239">
        <v>45.7643061886</v>
      </c>
      <c r="H173" s="239">
        <v>36.1495869096</v>
      </c>
      <c r="I173" s="239">
        <v>31.4906924751</v>
      </c>
      <c r="J173" s="239">
        <v>26.9988725992</v>
      </c>
      <c r="K173" s="239">
        <v>22.6678293773</v>
      </c>
      <c r="L173" s="239">
        <v>18.5188564324</v>
      </c>
      <c r="M173" s="239">
        <v>14.669832112</v>
      </c>
      <c r="N173" s="239">
        <v>11.2259980468</v>
      </c>
      <c r="O173" s="239">
        <v>8.3065108353</v>
      </c>
      <c r="P173" s="239">
        <v>5.9920067716</v>
      </c>
      <c r="Q173" s="240">
        <v>4.267247494</v>
      </c>
      <c r="R173" s="24"/>
      <c r="S173" s="24"/>
      <c r="T173" s="24"/>
      <c r="U173" s="24"/>
      <c r="V173" s="24"/>
      <c r="W173" s="24"/>
      <c r="X173" s="24"/>
      <c r="Y173" s="24"/>
      <c r="Z173" s="24"/>
    </row>
    <row r="174">
      <c r="A174" s="238">
        <v>1973.0</v>
      </c>
      <c r="B174" s="239">
        <v>73.6944496179</v>
      </c>
      <c r="C174" s="239">
        <v>73.9272952882</v>
      </c>
      <c r="D174" s="239">
        <v>70.1000664224</v>
      </c>
      <c r="E174" s="239">
        <v>65.1853710729</v>
      </c>
      <c r="F174" s="239">
        <v>55.3871798999</v>
      </c>
      <c r="G174" s="239">
        <v>45.659242423</v>
      </c>
      <c r="H174" s="239">
        <v>36.0443896793</v>
      </c>
      <c r="I174" s="239">
        <v>31.36910874</v>
      </c>
      <c r="J174" s="239">
        <v>26.8387050047</v>
      </c>
      <c r="K174" s="239">
        <v>22.4783555374</v>
      </c>
      <c r="L174" s="239">
        <v>18.3334484628</v>
      </c>
      <c r="M174" s="239">
        <v>14.4723389487</v>
      </c>
      <c r="N174" s="239">
        <v>11.0132540891</v>
      </c>
      <c r="O174" s="239">
        <v>8.0916486082</v>
      </c>
      <c r="P174" s="239">
        <v>5.7741194603</v>
      </c>
      <c r="Q174" s="240">
        <v>4.0383073684</v>
      </c>
      <c r="R174" s="24"/>
      <c r="S174" s="24"/>
      <c r="T174" s="24"/>
      <c r="U174" s="24"/>
      <c r="V174" s="24"/>
      <c r="W174" s="24"/>
      <c r="X174" s="24"/>
      <c r="Y174" s="24"/>
      <c r="Z174" s="24"/>
    </row>
    <row r="175">
      <c r="A175" s="238">
        <v>1974.0</v>
      </c>
      <c r="B175" s="239">
        <v>73.6100140957</v>
      </c>
      <c r="C175" s="239">
        <v>73.9074323599</v>
      </c>
      <c r="D175" s="239">
        <v>70.0664347458</v>
      </c>
      <c r="E175" s="239">
        <v>65.165797092</v>
      </c>
      <c r="F175" s="239">
        <v>55.3593636977</v>
      </c>
      <c r="G175" s="239">
        <v>45.6077201735</v>
      </c>
      <c r="H175" s="239">
        <v>35.9804560934</v>
      </c>
      <c r="I175" s="239">
        <v>31.329697562</v>
      </c>
      <c r="J175" s="239">
        <v>26.8106924716</v>
      </c>
      <c r="K175" s="239">
        <v>22.4650106316</v>
      </c>
      <c r="L175" s="239">
        <v>18.3138724632</v>
      </c>
      <c r="M175" s="239">
        <v>14.4459760334</v>
      </c>
      <c r="N175" s="239">
        <v>10.9788446355</v>
      </c>
      <c r="O175" s="239">
        <v>8.0724672829</v>
      </c>
      <c r="P175" s="239">
        <v>5.7837578258</v>
      </c>
      <c r="Q175" s="240">
        <v>4.0907925062</v>
      </c>
      <c r="R175" s="24"/>
      <c r="S175" s="24"/>
      <c r="T175" s="24"/>
      <c r="U175" s="24"/>
      <c r="V175" s="24"/>
      <c r="W175" s="24"/>
      <c r="X175" s="24"/>
      <c r="Y175" s="24"/>
      <c r="Z175" s="24"/>
    </row>
    <row r="176">
      <c r="A176" s="238">
        <v>1975.0</v>
      </c>
      <c r="B176" s="239">
        <v>74.0468736808</v>
      </c>
      <c r="C176" s="239">
        <v>74.2977922744</v>
      </c>
      <c r="D176" s="239">
        <v>70.4445387491</v>
      </c>
      <c r="E176" s="239">
        <v>65.5407150204</v>
      </c>
      <c r="F176" s="239">
        <v>55.7187879874</v>
      </c>
      <c r="G176" s="239">
        <v>45.9717974879</v>
      </c>
      <c r="H176" s="239">
        <v>36.3685855974</v>
      </c>
      <c r="I176" s="239">
        <v>31.681732785</v>
      </c>
      <c r="J176" s="239">
        <v>27.1267948225</v>
      </c>
      <c r="K176" s="239">
        <v>22.7649786601</v>
      </c>
      <c r="L176" s="239">
        <v>18.6044556207</v>
      </c>
      <c r="M176" s="239">
        <v>14.6944215004</v>
      </c>
      <c r="N176" s="239">
        <v>11.2054201389</v>
      </c>
      <c r="O176" s="239">
        <v>8.2549688763</v>
      </c>
      <c r="P176" s="239">
        <v>5.9383576601</v>
      </c>
      <c r="Q176" s="240">
        <v>4.2139586323</v>
      </c>
      <c r="R176" s="24"/>
      <c r="S176" s="24"/>
      <c r="T176" s="24"/>
      <c r="U176" s="24"/>
      <c r="V176" s="24"/>
      <c r="W176" s="24"/>
      <c r="X176" s="24"/>
      <c r="Y176" s="24"/>
      <c r="Z176" s="24"/>
    </row>
    <row r="177">
      <c r="A177" s="238">
        <v>1976.0</v>
      </c>
      <c r="B177" s="239">
        <v>74.2405519252</v>
      </c>
      <c r="C177" s="239">
        <v>74.4372338688</v>
      </c>
      <c r="D177" s="239">
        <v>70.584107119</v>
      </c>
      <c r="E177" s="239">
        <v>65.6688400505</v>
      </c>
      <c r="F177" s="239">
        <v>55.8405558118</v>
      </c>
      <c r="G177" s="239">
        <v>46.1010874372</v>
      </c>
      <c r="H177" s="239">
        <v>36.4468445766</v>
      </c>
      <c r="I177" s="239">
        <v>31.7555027114</v>
      </c>
      <c r="J177" s="239">
        <v>27.2012141764</v>
      </c>
      <c r="K177" s="239">
        <v>22.815379176</v>
      </c>
      <c r="L177" s="239">
        <v>18.6605397932</v>
      </c>
      <c r="M177" s="239">
        <v>14.7912074093</v>
      </c>
      <c r="N177" s="239">
        <v>11.2881108998</v>
      </c>
      <c r="O177" s="239">
        <v>8.2933892139</v>
      </c>
      <c r="P177" s="239">
        <v>5.9391899948</v>
      </c>
      <c r="Q177" s="240">
        <v>4.2009202305</v>
      </c>
      <c r="R177" s="24"/>
      <c r="S177" s="24"/>
      <c r="T177" s="24"/>
      <c r="U177" s="24"/>
      <c r="V177" s="24"/>
      <c r="W177" s="24"/>
      <c r="X177" s="24"/>
      <c r="Y177" s="24"/>
      <c r="Z177" s="24"/>
    </row>
    <row r="178">
      <c r="A178" s="238">
        <v>1977.0</v>
      </c>
      <c r="B178" s="239">
        <v>74.2561465618</v>
      </c>
      <c r="C178" s="239">
        <v>74.3900710106</v>
      </c>
      <c r="D178" s="239">
        <v>70.5551068429</v>
      </c>
      <c r="E178" s="239">
        <v>65.6537342778</v>
      </c>
      <c r="F178" s="239">
        <v>55.8305174133</v>
      </c>
      <c r="G178" s="239">
        <v>46.0888768241</v>
      </c>
      <c r="H178" s="239">
        <v>36.4617600861</v>
      </c>
      <c r="I178" s="239">
        <v>31.7781846062</v>
      </c>
      <c r="J178" s="239">
        <v>27.2206212326</v>
      </c>
      <c r="K178" s="239">
        <v>22.8356935554</v>
      </c>
      <c r="L178" s="239">
        <v>18.6800119093</v>
      </c>
      <c r="M178" s="239">
        <v>14.7953083401</v>
      </c>
      <c r="N178" s="239">
        <v>11.2825471305</v>
      </c>
      <c r="O178" s="239">
        <v>8.2967971137</v>
      </c>
      <c r="P178" s="239">
        <v>5.9498585319</v>
      </c>
      <c r="Q178" s="240">
        <v>4.2187315687</v>
      </c>
      <c r="R178" s="24"/>
      <c r="S178" s="24"/>
      <c r="T178" s="24"/>
      <c r="U178" s="24"/>
      <c r="V178" s="24"/>
      <c r="W178" s="24"/>
      <c r="X178" s="24"/>
      <c r="Y178" s="24"/>
      <c r="Z178" s="24"/>
    </row>
    <row r="179">
      <c r="A179" s="238">
        <v>1978.0</v>
      </c>
      <c r="B179" s="239">
        <v>74.3215674202</v>
      </c>
      <c r="C179" s="239">
        <v>74.376240802</v>
      </c>
      <c r="D179" s="239">
        <v>70.5236570377</v>
      </c>
      <c r="E179" s="239">
        <v>65.6216537357</v>
      </c>
      <c r="F179" s="239">
        <v>55.8256426756</v>
      </c>
      <c r="G179" s="239">
        <v>46.0740828072</v>
      </c>
      <c r="H179" s="239">
        <v>36.4215397821</v>
      </c>
      <c r="I179" s="239">
        <v>31.7238951722</v>
      </c>
      <c r="J179" s="239">
        <v>27.1614760843</v>
      </c>
      <c r="K179" s="239">
        <v>22.7962790947</v>
      </c>
      <c r="L179" s="239">
        <v>18.6602278953</v>
      </c>
      <c r="M179" s="239">
        <v>14.7775285532</v>
      </c>
      <c r="N179" s="239">
        <v>11.3037410576</v>
      </c>
      <c r="O179" s="239">
        <v>8.3718966191</v>
      </c>
      <c r="P179" s="239">
        <v>6.0197407612</v>
      </c>
      <c r="Q179" s="240">
        <v>4.2850703522</v>
      </c>
      <c r="R179" s="24"/>
      <c r="S179" s="24"/>
      <c r="T179" s="24"/>
      <c r="U179" s="24"/>
      <c r="V179" s="24"/>
      <c r="W179" s="24"/>
      <c r="X179" s="24"/>
      <c r="Y179" s="24"/>
      <c r="Z179" s="24"/>
    </row>
    <row r="180">
      <c r="A180" s="238">
        <v>1979.0</v>
      </c>
      <c r="B180" s="239">
        <v>74.4085813055</v>
      </c>
      <c r="C180" s="239">
        <v>74.3999786318</v>
      </c>
      <c r="D180" s="239">
        <v>70.540925912</v>
      </c>
      <c r="E180" s="239">
        <v>65.6325964762</v>
      </c>
      <c r="F180" s="239">
        <v>55.7931960149</v>
      </c>
      <c r="G180" s="239">
        <v>46.0436933266</v>
      </c>
      <c r="H180" s="239">
        <v>36.433929857</v>
      </c>
      <c r="I180" s="239">
        <v>31.7528393002</v>
      </c>
      <c r="J180" s="239">
        <v>27.2040009914</v>
      </c>
      <c r="K180" s="239">
        <v>22.836304581</v>
      </c>
      <c r="L180" s="239">
        <v>18.6913022386</v>
      </c>
      <c r="M180" s="239">
        <v>14.848124326</v>
      </c>
      <c r="N180" s="239">
        <v>11.3534778674</v>
      </c>
      <c r="O180" s="239">
        <v>8.3856852453</v>
      </c>
      <c r="P180" s="239">
        <v>6.0413340195</v>
      </c>
      <c r="Q180" s="240">
        <v>4.3118625375</v>
      </c>
      <c r="R180" s="24"/>
      <c r="S180" s="24"/>
      <c r="T180" s="24"/>
      <c r="U180" s="24"/>
      <c r="V180" s="24"/>
      <c r="W180" s="24"/>
      <c r="X180" s="24"/>
      <c r="Y180" s="24"/>
      <c r="Z180" s="24"/>
    </row>
    <row r="181">
      <c r="A181" s="238">
        <v>1980.0</v>
      </c>
      <c r="B181" s="239">
        <v>73.9806665493</v>
      </c>
      <c r="C181" s="239">
        <v>73.9740362829</v>
      </c>
      <c r="D181" s="239">
        <v>70.1265648749</v>
      </c>
      <c r="E181" s="239">
        <v>65.2316915323</v>
      </c>
      <c r="F181" s="239">
        <v>55.4120075268</v>
      </c>
      <c r="G181" s="239">
        <v>45.6390072331</v>
      </c>
      <c r="H181" s="239">
        <v>35.9825501743</v>
      </c>
      <c r="I181" s="239">
        <v>31.302437452</v>
      </c>
      <c r="J181" s="239">
        <v>26.7402245952</v>
      </c>
      <c r="K181" s="239">
        <v>22.3656945637</v>
      </c>
      <c r="L181" s="239">
        <v>18.2388776466</v>
      </c>
      <c r="M181" s="239">
        <v>14.4143655801</v>
      </c>
      <c r="N181" s="239">
        <v>10.9521079544</v>
      </c>
      <c r="O181" s="239">
        <v>8.0600307587</v>
      </c>
      <c r="P181" s="239">
        <v>5.7381384569</v>
      </c>
      <c r="Q181" s="240">
        <v>4.0646419764</v>
      </c>
      <c r="R181" s="24"/>
      <c r="S181" s="24"/>
      <c r="T181" s="24"/>
      <c r="U181" s="24"/>
      <c r="V181" s="24"/>
      <c r="W181" s="24"/>
      <c r="X181" s="24"/>
      <c r="Y181" s="24"/>
      <c r="Z181" s="24"/>
    </row>
    <row r="182">
      <c r="A182" s="238">
        <v>1981.0</v>
      </c>
      <c r="B182" s="239">
        <v>74.4060517441</v>
      </c>
      <c r="C182" s="239">
        <v>74.3436111413</v>
      </c>
      <c r="D182" s="239">
        <v>70.4973060457</v>
      </c>
      <c r="E182" s="239">
        <v>65.5808735836</v>
      </c>
      <c r="F182" s="239">
        <v>55.7452203524</v>
      </c>
      <c r="G182" s="239">
        <v>46.0012096088</v>
      </c>
      <c r="H182" s="239">
        <v>36.3454110569</v>
      </c>
      <c r="I182" s="239">
        <v>31.6325442196</v>
      </c>
      <c r="J182" s="239">
        <v>27.073971671</v>
      </c>
      <c r="K182" s="239">
        <v>22.704939361</v>
      </c>
      <c r="L182" s="239">
        <v>18.5778704875</v>
      </c>
      <c r="M182" s="239">
        <v>14.7402392943</v>
      </c>
      <c r="N182" s="239">
        <v>11.2373695664</v>
      </c>
      <c r="O182" s="239">
        <v>8.2477186854</v>
      </c>
      <c r="P182" s="239">
        <v>5.9050563308</v>
      </c>
      <c r="Q182" s="240">
        <v>4.178941255</v>
      </c>
      <c r="R182" s="24"/>
      <c r="S182" s="24"/>
      <c r="T182" s="24"/>
      <c r="U182" s="24"/>
      <c r="V182" s="24"/>
      <c r="W182" s="24"/>
      <c r="X182" s="24"/>
      <c r="Y182" s="24"/>
      <c r="Z182" s="24"/>
    </row>
    <row r="183">
      <c r="A183" s="238">
        <v>1982.0</v>
      </c>
      <c r="B183" s="239">
        <v>74.4886115544</v>
      </c>
      <c r="C183" s="239">
        <v>74.3803480047</v>
      </c>
      <c r="D183" s="239">
        <v>70.4994337303</v>
      </c>
      <c r="E183" s="239">
        <v>65.5877281004</v>
      </c>
      <c r="F183" s="239">
        <v>55.773178771</v>
      </c>
      <c r="G183" s="239">
        <v>46.0021516981</v>
      </c>
      <c r="H183" s="239">
        <v>36.3600912605</v>
      </c>
      <c r="I183" s="239">
        <v>31.6653307216</v>
      </c>
      <c r="J183" s="239">
        <v>27.1358816787</v>
      </c>
      <c r="K183" s="239">
        <v>22.7498514439</v>
      </c>
      <c r="L183" s="239">
        <v>18.5595556366</v>
      </c>
      <c r="M183" s="239">
        <v>14.7399838656</v>
      </c>
      <c r="N183" s="239">
        <v>11.2658893003</v>
      </c>
      <c r="O183" s="239">
        <v>8.2889822748</v>
      </c>
      <c r="P183" s="239">
        <v>5.9411925993</v>
      </c>
      <c r="Q183" s="240">
        <v>4.1992105618</v>
      </c>
      <c r="R183" s="24"/>
      <c r="S183" s="24"/>
      <c r="T183" s="24"/>
      <c r="U183" s="24"/>
      <c r="V183" s="24"/>
      <c r="W183" s="24"/>
      <c r="X183" s="24"/>
      <c r="Y183" s="24"/>
      <c r="Z183" s="24"/>
    </row>
    <row r="184">
      <c r="A184" s="238">
        <v>1983.0</v>
      </c>
      <c r="B184" s="239">
        <v>74.3190892305</v>
      </c>
      <c r="C184" s="239">
        <v>74.18584444</v>
      </c>
      <c r="D184" s="239">
        <v>70.3295255801</v>
      </c>
      <c r="E184" s="239">
        <v>65.4175358849</v>
      </c>
      <c r="F184" s="239">
        <v>55.5901259177</v>
      </c>
      <c r="G184" s="239">
        <v>45.818989559</v>
      </c>
      <c r="H184" s="239">
        <v>36.1757063309</v>
      </c>
      <c r="I184" s="239">
        <v>31.479946855</v>
      </c>
      <c r="J184" s="239">
        <v>26.9287284109</v>
      </c>
      <c r="K184" s="239">
        <v>22.5522100715</v>
      </c>
      <c r="L184" s="239">
        <v>18.3986282527</v>
      </c>
      <c r="M184" s="239">
        <v>14.5610964157</v>
      </c>
      <c r="N184" s="239">
        <v>11.1064807341</v>
      </c>
      <c r="O184" s="239">
        <v>8.1454074756</v>
      </c>
      <c r="P184" s="239">
        <v>5.7921329967</v>
      </c>
      <c r="Q184" s="240">
        <v>4.0457873575</v>
      </c>
      <c r="R184" s="24"/>
      <c r="S184" s="24"/>
      <c r="T184" s="24"/>
      <c r="U184" s="24"/>
      <c r="V184" s="24"/>
      <c r="W184" s="24"/>
      <c r="X184" s="24"/>
      <c r="Y184" s="24"/>
      <c r="Z184" s="24"/>
    </row>
    <row r="185">
      <c r="A185" s="238">
        <v>1984.0</v>
      </c>
      <c r="B185" s="239">
        <v>74.5168831986</v>
      </c>
      <c r="C185" s="239">
        <v>74.4086515265</v>
      </c>
      <c r="D185" s="239">
        <v>70.5356678177</v>
      </c>
      <c r="E185" s="239">
        <v>65.6058155782</v>
      </c>
      <c r="F185" s="239">
        <v>55.7709775169</v>
      </c>
      <c r="G185" s="239">
        <v>46.0010338246</v>
      </c>
      <c r="H185" s="239">
        <v>36.359110583</v>
      </c>
      <c r="I185" s="239">
        <v>31.6562951895</v>
      </c>
      <c r="J185" s="239">
        <v>27.0863415168</v>
      </c>
      <c r="K185" s="239">
        <v>22.697130864</v>
      </c>
      <c r="L185" s="239">
        <v>18.5550901366</v>
      </c>
      <c r="M185" s="239">
        <v>14.7451383681</v>
      </c>
      <c r="N185" s="239">
        <v>11.2900877724</v>
      </c>
      <c r="O185" s="239">
        <v>8.2774486434</v>
      </c>
      <c r="P185" s="239">
        <v>5.9024318485</v>
      </c>
      <c r="Q185" s="240">
        <v>4.1556128767</v>
      </c>
      <c r="R185" s="24"/>
      <c r="S185" s="24"/>
      <c r="T185" s="24"/>
      <c r="U185" s="24"/>
      <c r="V185" s="24"/>
      <c r="W185" s="24"/>
      <c r="X185" s="24"/>
      <c r="Y185" s="24"/>
      <c r="Z185" s="24"/>
    </row>
    <row r="186">
      <c r="A186" s="238">
        <v>1985.0</v>
      </c>
      <c r="B186" s="239">
        <v>74.785049091</v>
      </c>
      <c r="C186" s="239">
        <v>74.6071414737</v>
      </c>
      <c r="D186" s="239">
        <v>70.7288909068</v>
      </c>
      <c r="E186" s="239">
        <v>65.8181654265</v>
      </c>
      <c r="F186" s="239">
        <v>55.9604410719</v>
      </c>
      <c r="G186" s="239">
        <v>46.1670154319</v>
      </c>
      <c r="H186" s="239">
        <v>36.4923651667</v>
      </c>
      <c r="I186" s="239">
        <v>31.789364006</v>
      </c>
      <c r="J186" s="239">
        <v>27.2188136248</v>
      </c>
      <c r="K186" s="239">
        <v>22.8275040032</v>
      </c>
      <c r="L186" s="239">
        <v>18.6517991097</v>
      </c>
      <c r="M186" s="239">
        <v>14.8094025348</v>
      </c>
      <c r="N186" s="239">
        <v>11.3385464421</v>
      </c>
      <c r="O186" s="239">
        <v>8.3317227329</v>
      </c>
      <c r="P186" s="239">
        <v>5.9712218315</v>
      </c>
      <c r="Q186" s="240">
        <v>4.1893236523</v>
      </c>
      <c r="R186" s="24"/>
      <c r="S186" s="24"/>
      <c r="T186" s="24"/>
      <c r="U186" s="24"/>
      <c r="V186" s="24"/>
      <c r="W186" s="24"/>
      <c r="X186" s="24"/>
      <c r="Y186" s="24"/>
      <c r="Z186" s="24"/>
    </row>
    <row r="187">
      <c r="A187" s="238">
        <v>1986.0</v>
      </c>
      <c r="B187" s="239">
        <v>74.6881097848</v>
      </c>
      <c r="C187" s="239">
        <v>74.4678121248</v>
      </c>
      <c r="D187" s="239">
        <v>70.5890428248</v>
      </c>
      <c r="E187" s="239">
        <v>65.6673853353</v>
      </c>
      <c r="F187" s="239">
        <v>55.8100176104</v>
      </c>
      <c r="G187" s="239">
        <v>46.0241360765</v>
      </c>
      <c r="H187" s="239">
        <v>36.391858884</v>
      </c>
      <c r="I187" s="239">
        <v>31.7229474589</v>
      </c>
      <c r="J187" s="239">
        <v>27.1550375104</v>
      </c>
      <c r="K187" s="239">
        <v>22.7574095566</v>
      </c>
      <c r="L187" s="239">
        <v>18.5964664418</v>
      </c>
      <c r="M187" s="239">
        <v>14.7277966332</v>
      </c>
      <c r="N187" s="239">
        <v>11.3022625478</v>
      </c>
      <c r="O187" s="239">
        <v>8.3227919824</v>
      </c>
      <c r="P187" s="239">
        <v>5.92558647</v>
      </c>
      <c r="Q187" s="240">
        <v>4.1508349191</v>
      </c>
      <c r="R187" s="24"/>
      <c r="S187" s="24"/>
      <c r="T187" s="24"/>
      <c r="U187" s="24"/>
      <c r="V187" s="24"/>
      <c r="W187" s="24"/>
      <c r="X187" s="24"/>
      <c r="Y187" s="24"/>
      <c r="Z187" s="24"/>
    </row>
    <row r="188">
      <c r="A188" s="238">
        <v>1987.0</v>
      </c>
      <c r="B188" s="239">
        <v>75.2088300003</v>
      </c>
      <c r="C188" s="239">
        <v>74.981207309</v>
      </c>
      <c r="D188" s="239">
        <v>71.0882277457</v>
      </c>
      <c r="E188" s="239">
        <v>66.1626102594</v>
      </c>
      <c r="F188" s="239">
        <v>56.3115316278</v>
      </c>
      <c r="G188" s="239">
        <v>46.5082553278</v>
      </c>
      <c r="H188" s="239">
        <v>36.832393256</v>
      </c>
      <c r="I188" s="239">
        <v>32.1189513353</v>
      </c>
      <c r="J188" s="239">
        <v>27.5549360765</v>
      </c>
      <c r="K188" s="239">
        <v>23.1579876262</v>
      </c>
      <c r="L188" s="239">
        <v>18.992233666</v>
      </c>
      <c r="M188" s="239">
        <v>15.0888393216</v>
      </c>
      <c r="N188" s="239">
        <v>11.6422580991</v>
      </c>
      <c r="O188" s="239">
        <v>8.6025385677</v>
      </c>
      <c r="P188" s="239">
        <v>6.1418595232</v>
      </c>
      <c r="Q188" s="240">
        <v>4.356106465</v>
      </c>
      <c r="R188" s="24"/>
      <c r="S188" s="24"/>
      <c r="T188" s="24"/>
      <c r="U188" s="24"/>
      <c r="V188" s="24"/>
      <c r="W188" s="24"/>
      <c r="X188" s="24"/>
      <c r="Y188" s="24"/>
      <c r="Z188" s="24"/>
    </row>
    <row r="189">
      <c r="A189" s="238">
        <v>1988.0</v>
      </c>
      <c r="B189" s="239">
        <v>75.3699136746</v>
      </c>
      <c r="C189" s="239">
        <v>75.1341547625</v>
      </c>
      <c r="D189" s="239">
        <v>71.2485458231</v>
      </c>
      <c r="E189" s="239">
        <v>66.3217456339</v>
      </c>
      <c r="F189" s="239">
        <v>56.4680420881</v>
      </c>
      <c r="G189" s="239">
        <v>46.6689395786</v>
      </c>
      <c r="H189" s="239">
        <v>37.0034395626</v>
      </c>
      <c r="I189" s="239">
        <v>32.3206351023</v>
      </c>
      <c r="J189" s="239">
        <v>27.7450476463</v>
      </c>
      <c r="K189" s="239">
        <v>23.332686313</v>
      </c>
      <c r="L189" s="239">
        <v>19.157674246</v>
      </c>
      <c r="M189" s="239">
        <v>15.2799489613</v>
      </c>
      <c r="N189" s="239">
        <v>11.7973000533</v>
      </c>
      <c r="O189" s="239">
        <v>8.750665587</v>
      </c>
      <c r="P189" s="239">
        <v>6.289118706</v>
      </c>
      <c r="Q189" s="240">
        <v>4.4327344272</v>
      </c>
      <c r="R189" s="24"/>
      <c r="S189" s="24"/>
      <c r="T189" s="24"/>
      <c r="U189" s="24"/>
      <c r="V189" s="24"/>
      <c r="W189" s="24"/>
      <c r="X189" s="24"/>
      <c r="Y189" s="24"/>
      <c r="Z189" s="24"/>
    </row>
    <row r="190">
      <c r="A190" s="238">
        <v>1989.0</v>
      </c>
      <c r="B190" s="239">
        <v>75.4629650588</v>
      </c>
      <c r="C190" s="239">
        <v>75.0707389298</v>
      </c>
      <c r="D190" s="239">
        <v>71.1730204788</v>
      </c>
      <c r="E190" s="239">
        <v>66.243135196</v>
      </c>
      <c r="F190" s="239">
        <v>56.3794645513</v>
      </c>
      <c r="G190" s="239">
        <v>46.579422383</v>
      </c>
      <c r="H190" s="239">
        <v>36.9188888761</v>
      </c>
      <c r="I190" s="239">
        <v>32.2195975658</v>
      </c>
      <c r="J190" s="239">
        <v>27.6575783451</v>
      </c>
      <c r="K190" s="239">
        <v>23.2636133284</v>
      </c>
      <c r="L190" s="239">
        <v>19.0778134126</v>
      </c>
      <c r="M190" s="239">
        <v>15.1791716855</v>
      </c>
      <c r="N190" s="239">
        <v>11.683685069</v>
      </c>
      <c r="O190" s="239">
        <v>8.6796639027</v>
      </c>
      <c r="P190" s="239">
        <v>6.2453990831</v>
      </c>
      <c r="Q190" s="240">
        <v>4.440796857</v>
      </c>
      <c r="R190" s="24"/>
      <c r="S190" s="24"/>
      <c r="T190" s="24"/>
      <c r="U190" s="24"/>
      <c r="V190" s="24"/>
      <c r="W190" s="24"/>
      <c r="X190" s="24"/>
      <c r="Y190" s="24"/>
      <c r="Z190" s="24"/>
    </row>
    <row r="191">
      <c r="A191" s="238">
        <v>1990.0</v>
      </c>
      <c r="B191" s="239">
        <v>75.4286970604</v>
      </c>
      <c r="C191" s="239">
        <v>75.1226334147</v>
      </c>
      <c r="D191" s="239">
        <v>71.2365956619</v>
      </c>
      <c r="E191" s="239">
        <v>66.2988418181</v>
      </c>
      <c r="F191" s="239">
        <v>56.4662769859</v>
      </c>
      <c r="G191" s="239">
        <v>46.669438945</v>
      </c>
      <c r="H191" s="239">
        <v>37.0240538087</v>
      </c>
      <c r="I191" s="239">
        <v>32.3286713314</v>
      </c>
      <c r="J191" s="239">
        <v>27.7747422397</v>
      </c>
      <c r="K191" s="239">
        <v>23.3559127662</v>
      </c>
      <c r="L191" s="239">
        <v>19.1675142836</v>
      </c>
      <c r="M191" s="239">
        <v>15.2662409282</v>
      </c>
      <c r="N191" s="239">
        <v>11.7932973286</v>
      </c>
      <c r="O191" s="239">
        <v>8.795676288</v>
      </c>
      <c r="P191" s="239">
        <v>6.3229998839</v>
      </c>
      <c r="Q191" s="240">
        <v>4.4301902627</v>
      </c>
      <c r="R191" s="24"/>
      <c r="S191" s="24"/>
      <c r="T191" s="24"/>
      <c r="U191" s="24"/>
      <c r="V191" s="24"/>
      <c r="W191" s="24"/>
      <c r="X191" s="24"/>
      <c r="Y191" s="24"/>
      <c r="Z191" s="24"/>
    </row>
    <row r="192">
      <c r="A192" s="238">
        <v>1991.0</v>
      </c>
      <c r="B192" s="239">
        <v>75.75431687</v>
      </c>
      <c r="C192" s="239">
        <v>75.4499238229</v>
      </c>
      <c r="D192" s="239">
        <v>71.5564301851</v>
      </c>
      <c r="E192" s="239">
        <v>66.6229906353</v>
      </c>
      <c r="F192" s="239">
        <v>56.7907783278</v>
      </c>
      <c r="G192" s="239">
        <v>47.0112320966</v>
      </c>
      <c r="H192" s="239">
        <v>37.3566765622</v>
      </c>
      <c r="I192" s="239">
        <v>32.670545067</v>
      </c>
      <c r="J192" s="239">
        <v>28.1331225157</v>
      </c>
      <c r="K192" s="239">
        <v>23.7214228855</v>
      </c>
      <c r="L192" s="239">
        <v>19.5174775582</v>
      </c>
      <c r="M192" s="239">
        <v>15.5914759513</v>
      </c>
      <c r="N192" s="239">
        <v>12.0662401639</v>
      </c>
      <c r="O192" s="239">
        <v>8.9948808075</v>
      </c>
      <c r="P192" s="239">
        <v>6.4071176586</v>
      </c>
      <c r="Q192" s="240">
        <v>4.4767203487</v>
      </c>
      <c r="R192" s="24"/>
      <c r="S192" s="24"/>
      <c r="T192" s="24"/>
      <c r="U192" s="24"/>
      <c r="V192" s="24"/>
      <c r="W192" s="24"/>
      <c r="X192" s="24"/>
      <c r="Y192" s="24"/>
      <c r="Z192" s="24"/>
    </row>
    <row r="193">
      <c r="A193" s="238">
        <v>1992.0</v>
      </c>
      <c r="B193" s="239">
        <v>76.2163906874</v>
      </c>
      <c r="C193" s="239">
        <v>75.8576828996</v>
      </c>
      <c r="D193" s="239">
        <v>71.9778957049</v>
      </c>
      <c r="E193" s="239">
        <v>67.0519556339</v>
      </c>
      <c r="F193" s="239">
        <v>57.2007235796</v>
      </c>
      <c r="G193" s="239">
        <v>47.4390578852</v>
      </c>
      <c r="H193" s="239">
        <v>37.7757251084</v>
      </c>
      <c r="I193" s="239">
        <v>33.0689095285</v>
      </c>
      <c r="J193" s="239">
        <v>28.4971847221</v>
      </c>
      <c r="K193" s="239">
        <v>24.0809375658</v>
      </c>
      <c r="L193" s="239">
        <v>19.8813333668</v>
      </c>
      <c r="M193" s="239">
        <v>15.9539948894</v>
      </c>
      <c r="N193" s="239">
        <v>12.3739168215</v>
      </c>
      <c r="O193" s="239">
        <v>9.2618815041</v>
      </c>
      <c r="P193" s="239">
        <v>6.6799233166</v>
      </c>
      <c r="Q193" s="240">
        <v>4.7024794992</v>
      </c>
      <c r="R193" s="24"/>
      <c r="S193" s="24"/>
      <c r="T193" s="24"/>
      <c r="U193" s="24"/>
      <c r="V193" s="24"/>
      <c r="W193" s="24"/>
      <c r="X193" s="24"/>
      <c r="Y193" s="24"/>
      <c r="Z193" s="24"/>
    </row>
    <row r="194">
      <c r="A194" s="238">
        <v>1993.0</v>
      </c>
      <c r="B194" s="239">
        <v>76.4591109565</v>
      </c>
      <c r="C194" s="239">
        <v>76.0134460124</v>
      </c>
      <c r="D194" s="239">
        <v>72.1147210323</v>
      </c>
      <c r="E194" s="239">
        <v>67.1745562956</v>
      </c>
      <c r="F194" s="239">
        <v>57.3217871273</v>
      </c>
      <c r="G194" s="239">
        <v>47.5544248755</v>
      </c>
      <c r="H194" s="239">
        <v>37.8965485223</v>
      </c>
      <c r="I194" s="239">
        <v>33.1853158184</v>
      </c>
      <c r="J194" s="239">
        <v>28.6035093801</v>
      </c>
      <c r="K194" s="239">
        <v>24.1519213708</v>
      </c>
      <c r="L194" s="239">
        <v>19.9025374419</v>
      </c>
      <c r="M194" s="239">
        <v>15.9501144185</v>
      </c>
      <c r="N194" s="239">
        <v>12.3489446864</v>
      </c>
      <c r="O194" s="239">
        <v>9.2232857964</v>
      </c>
      <c r="P194" s="239">
        <v>6.6333300333</v>
      </c>
      <c r="Q194" s="240">
        <v>4.6403495779</v>
      </c>
      <c r="R194" s="24"/>
      <c r="S194" s="24"/>
      <c r="T194" s="24"/>
      <c r="U194" s="24"/>
      <c r="V194" s="24"/>
      <c r="W194" s="24"/>
      <c r="X194" s="24"/>
      <c r="Y194" s="24"/>
      <c r="Z194" s="24"/>
    </row>
    <row r="195">
      <c r="A195" s="238">
        <v>1994.0</v>
      </c>
      <c r="B195" s="239">
        <v>76.6704794245</v>
      </c>
      <c r="C195" s="239">
        <v>76.1725508237</v>
      </c>
      <c r="D195" s="239">
        <v>72.2986471953</v>
      </c>
      <c r="E195" s="239">
        <v>67.3710200334</v>
      </c>
      <c r="F195" s="239">
        <v>57.5259510605</v>
      </c>
      <c r="G195" s="239">
        <v>47.7443228098</v>
      </c>
      <c r="H195" s="239">
        <v>38.0630182953</v>
      </c>
      <c r="I195" s="239">
        <v>33.3513101331</v>
      </c>
      <c r="J195" s="239">
        <v>28.7580110307</v>
      </c>
      <c r="K195" s="239">
        <v>24.3018403927</v>
      </c>
      <c r="L195" s="239">
        <v>20.0384651853</v>
      </c>
      <c r="M195" s="239">
        <v>16.0492624529</v>
      </c>
      <c r="N195" s="239">
        <v>12.4184816094</v>
      </c>
      <c r="O195" s="239">
        <v>9.2411702345</v>
      </c>
      <c r="P195" s="239">
        <v>6.6159683331</v>
      </c>
      <c r="Q195" s="240">
        <v>4.6246503791</v>
      </c>
      <c r="R195" s="24"/>
      <c r="S195" s="24"/>
      <c r="T195" s="24"/>
      <c r="U195" s="24"/>
      <c r="V195" s="24"/>
      <c r="W195" s="24"/>
      <c r="X195" s="24"/>
      <c r="Y195" s="24"/>
      <c r="Z195" s="24"/>
    </row>
    <row r="196">
      <c r="A196" s="238">
        <v>1995.0</v>
      </c>
      <c r="B196" s="239">
        <v>76.6874955815</v>
      </c>
      <c r="C196" s="239">
        <v>76.1579839479</v>
      </c>
      <c r="D196" s="239">
        <v>72.2661504859</v>
      </c>
      <c r="E196" s="239">
        <v>67.3425047889</v>
      </c>
      <c r="F196" s="239">
        <v>57.5174584565</v>
      </c>
      <c r="G196" s="239">
        <v>47.7200177499</v>
      </c>
      <c r="H196" s="239">
        <v>38.0445749145</v>
      </c>
      <c r="I196" s="239">
        <v>33.3335427626</v>
      </c>
      <c r="J196" s="239">
        <v>28.7409732381</v>
      </c>
      <c r="K196" s="239">
        <v>24.3110712652</v>
      </c>
      <c r="L196" s="239">
        <v>20.0789035391</v>
      </c>
      <c r="M196" s="239">
        <v>16.0983685553</v>
      </c>
      <c r="N196" s="239">
        <v>12.456790309</v>
      </c>
      <c r="O196" s="239">
        <v>9.2746712133</v>
      </c>
      <c r="P196" s="239">
        <v>6.66408821</v>
      </c>
      <c r="Q196" s="240">
        <v>4.6669075461</v>
      </c>
      <c r="R196" s="24"/>
      <c r="S196" s="24"/>
      <c r="T196" s="24"/>
      <c r="U196" s="24"/>
      <c r="V196" s="24"/>
      <c r="W196" s="24"/>
      <c r="X196" s="24"/>
      <c r="Y196" s="24"/>
      <c r="Z196" s="24"/>
    </row>
    <row r="197">
      <c r="A197" s="238">
        <v>1996.0</v>
      </c>
      <c r="B197" s="239">
        <v>77.3641868025</v>
      </c>
      <c r="C197" s="239">
        <v>76.8043519693</v>
      </c>
      <c r="D197" s="239">
        <v>72.9128214164</v>
      </c>
      <c r="E197" s="239">
        <v>67.966734324</v>
      </c>
      <c r="F197" s="239">
        <v>58.0910413768</v>
      </c>
      <c r="G197" s="239">
        <v>48.2838966925</v>
      </c>
      <c r="H197" s="239">
        <v>38.5848507601</v>
      </c>
      <c r="I197" s="239">
        <v>33.8543278032</v>
      </c>
      <c r="J197" s="239">
        <v>29.245052974</v>
      </c>
      <c r="K197" s="239">
        <v>24.7824147529</v>
      </c>
      <c r="L197" s="239">
        <v>20.4902971576</v>
      </c>
      <c r="M197" s="239">
        <v>16.4605182623</v>
      </c>
      <c r="N197" s="239">
        <v>12.7603054847</v>
      </c>
      <c r="O197" s="239">
        <v>9.5524968607</v>
      </c>
      <c r="P197" s="239">
        <v>6.9439402036</v>
      </c>
      <c r="Q197" s="240">
        <v>4.9296348809</v>
      </c>
      <c r="R197" s="24"/>
      <c r="S197" s="24"/>
      <c r="T197" s="24"/>
      <c r="U197" s="24"/>
      <c r="V197" s="24"/>
      <c r="W197" s="24"/>
      <c r="X197" s="24"/>
      <c r="Y197" s="24"/>
      <c r="Z197" s="24"/>
    </row>
    <row r="198">
      <c r="A198" s="238">
        <v>1997.0</v>
      </c>
      <c r="B198" s="239">
        <v>77.4760124689</v>
      </c>
      <c r="C198" s="239">
        <v>76.8959432159</v>
      </c>
      <c r="D198" s="239">
        <v>73.0067145136</v>
      </c>
      <c r="E198" s="239">
        <v>68.0649491301</v>
      </c>
      <c r="F198" s="239">
        <v>58.1983817524</v>
      </c>
      <c r="G198" s="239">
        <v>48.3790701374</v>
      </c>
      <c r="H198" s="239">
        <v>38.7156904145</v>
      </c>
      <c r="I198" s="239">
        <v>33.9957276074</v>
      </c>
      <c r="J198" s="239">
        <v>29.3938037766</v>
      </c>
      <c r="K198" s="239">
        <v>24.9349198444</v>
      </c>
      <c r="L198" s="239">
        <v>20.6529063824</v>
      </c>
      <c r="M198" s="239">
        <v>16.6117915435</v>
      </c>
      <c r="N198" s="239">
        <v>12.9005134323</v>
      </c>
      <c r="O198" s="239">
        <v>9.6805785035</v>
      </c>
      <c r="P198" s="239">
        <v>6.9786105855</v>
      </c>
      <c r="Q198" s="240">
        <v>4.8432146802</v>
      </c>
      <c r="R198" s="24"/>
      <c r="S198" s="24"/>
      <c r="T198" s="24"/>
      <c r="U198" s="24"/>
      <c r="V198" s="24"/>
      <c r="W198" s="24"/>
      <c r="X198" s="24"/>
      <c r="Y198" s="24"/>
      <c r="Z198" s="24"/>
    </row>
    <row r="199">
      <c r="A199" s="238">
        <v>1998.0</v>
      </c>
      <c r="B199" s="239">
        <v>78.0252254942</v>
      </c>
      <c r="C199" s="239">
        <v>77.3856984847</v>
      </c>
      <c r="D199" s="239">
        <v>73.4701729597</v>
      </c>
      <c r="E199" s="239">
        <v>68.5163995634</v>
      </c>
      <c r="F199" s="239">
        <v>58.6653681064</v>
      </c>
      <c r="G199" s="239">
        <v>48.8315533102</v>
      </c>
      <c r="H199" s="239">
        <v>39.0887245216</v>
      </c>
      <c r="I199" s="239">
        <v>34.3424945924</v>
      </c>
      <c r="J199" s="239">
        <v>29.7169059512</v>
      </c>
      <c r="K199" s="239">
        <v>25.2353588778</v>
      </c>
      <c r="L199" s="239">
        <v>20.9646524517</v>
      </c>
      <c r="M199" s="239">
        <v>16.880867159</v>
      </c>
      <c r="N199" s="239">
        <v>13.1303593167</v>
      </c>
      <c r="O199" s="239">
        <v>9.8358530942</v>
      </c>
      <c r="P199" s="239">
        <v>7.0978790543</v>
      </c>
      <c r="Q199" s="240">
        <v>4.9463720608</v>
      </c>
      <c r="R199" s="24"/>
      <c r="S199" s="24"/>
      <c r="T199" s="24"/>
      <c r="U199" s="24"/>
      <c r="V199" s="24"/>
      <c r="W199" s="24"/>
      <c r="X199" s="24"/>
      <c r="Y199" s="24"/>
      <c r="Z199" s="24"/>
    </row>
    <row r="200">
      <c r="A200" s="238">
        <v>1999.0</v>
      </c>
      <c r="B200" s="239">
        <v>78.1370972527</v>
      </c>
      <c r="C200" s="239">
        <v>77.480228592</v>
      </c>
      <c r="D200" s="239">
        <v>73.5472360494</v>
      </c>
      <c r="E200" s="239">
        <v>68.6139814297</v>
      </c>
      <c r="F200" s="239">
        <v>58.7367219284</v>
      </c>
      <c r="G200" s="239">
        <v>48.9125523468</v>
      </c>
      <c r="H200" s="239">
        <v>39.1716743439</v>
      </c>
      <c r="I200" s="239">
        <v>34.4121798653</v>
      </c>
      <c r="J200" s="239">
        <v>29.7835272162</v>
      </c>
      <c r="K200" s="239">
        <v>25.312373077</v>
      </c>
      <c r="L200" s="239">
        <v>20.9999521908</v>
      </c>
      <c r="M200" s="239">
        <v>16.9196455651</v>
      </c>
      <c r="N200" s="239">
        <v>13.1611637727</v>
      </c>
      <c r="O200" s="239">
        <v>9.8475858249</v>
      </c>
      <c r="P200" s="239">
        <v>7.0789278967</v>
      </c>
      <c r="Q200" s="240">
        <v>4.9201931865</v>
      </c>
      <c r="R200" s="24"/>
      <c r="S200" s="24"/>
      <c r="T200" s="24"/>
      <c r="U200" s="24"/>
      <c r="V200" s="24"/>
      <c r="W200" s="24"/>
      <c r="X200" s="24"/>
      <c r="Y200" s="24"/>
      <c r="Z200" s="24"/>
    </row>
    <row r="201">
      <c r="A201" s="238">
        <v>2000.0</v>
      </c>
      <c r="B201" s="239">
        <v>78.3898206659</v>
      </c>
      <c r="C201" s="239">
        <v>77.6680132147</v>
      </c>
      <c r="D201" s="239">
        <v>73.7461782263</v>
      </c>
      <c r="E201" s="239">
        <v>68.7968248559</v>
      </c>
      <c r="F201" s="239">
        <v>58.9500775274</v>
      </c>
      <c r="G201" s="239">
        <v>49.1289622729</v>
      </c>
      <c r="H201" s="239">
        <v>39.3887466181</v>
      </c>
      <c r="I201" s="239">
        <v>34.6401919343</v>
      </c>
      <c r="J201" s="239">
        <v>30.0339422399</v>
      </c>
      <c r="K201" s="239">
        <v>25.5685932226</v>
      </c>
      <c r="L201" s="239">
        <v>21.2588048379</v>
      </c>
      <c r="M201" s="239">
        <v>17.1355938551</v>
      </c>
      <c r="N201" s="239">
        <v>13.35163663</v>
      </c>
      <c r="O201" s="239">
        <v>9.9745264896</v>
      </c>
      <c r="P201" s="239">
        <v>7.17449491</v>
      </c>
      <c r="Q201" s="240">
        <v>5.0024403917</v>
      </c>
      <c r="R201" s="24"/>
      <c r="S201" s="24"/>
      <c r="T201" s="24"/>
      <c r="U201" s="24"/>
      <c r="V201" s="24"/>
      <c r="W201" s="24"/>
      <c r="X201" s="24"/>
      <c r="Y201" s="24"/>
      <c r="Z201" s="24"/>
    </row>
    <row r="202">
      <c r="A202" s="238">
        <v>2001.0</v>
      </c>
      <c r="B202" s="239">
        <v>78.5149246523</v>
      </c>
      <c r="C202" s="239">
        <v>77.7817921678</v>
      </c>
      <c r="D202" s="239">
        <v>73.8533768829</v>
      </c>
      <c r="E202" s="239">
        <v>68.90094876</v>
      </c>
      <c r="F202" s="239">
        <v>59.0288313778</v>
      </c>
      <c r="G202" s="239">
        <v>49.2150950895</v>
      </c>
      <c r="H202" s="239">
        <v>39.4822891998</v>
      </c>
      <c r="I202" s="239">
        <v>34.7417579051</v>
      </c>
      <c r="J202" s="239">
        <v>30.1148527501</v>
      </c>
      <c r="K202" s="239">
        <v>25.6474725154</v>
      </c>
      <c r="L202" s="239">
        <v>21.3464679388</v>
      </c>
      <c r="M202" s="239">
        <v>17.221282394</v>
      </c>
      <c r="N202" s="239">
        <v>13.4013770113</v>
      </c>
      <c r="O202" s="239">
        <v>10.0081582433</v>
      </c>
      <c r="P202" s="239">
        <v>7.2078285629</v>
      </c>
      <c r="Q202" s="240">
        <v>5.0470363418</v>
      </c>
      <c r="R202" s="24"/>
      <c r="S202" s="24"/>
      <c r="T202" s="24"/>
      <c r="U202" s="24"/>
      <c r="V202" s="24"/>
      <c r="W202" s="24"/>
      <c r="X202" s="24"/>
      <c r="Y202" s="24"/>
      <c r="Z202" s="24"/>
    </row>
    <row r="203">
      <c r="A203" s="238">
        <v>2002.0</v>
      </c>
      <c r="B203" s="239">
        <v>78.6968520681</v>
      </c>
      <c r="C203" s="239">
        <v>77.99476073</v>
      </c>
      <c r="D203" s="239">
        <v>74.0739489712</v>
      </c>
      <c r="E203" s="239">
        <v>69.115400529</v>
      </c>
      <c r="F203" s="239">
        <v>59.2466379529</v>
      </c>
      <c r="G203" s="239">
        <v>49.4248243793</v>
      </c>
      <c r="H203" s="239">
        <v>39.699868823</v>
      </c>
      <c r="I203" s="239">
        <v>34.9414448361</v>
      </c>
      <c r="J203" s="239">
        <v>30.3006431665</v>
      </c>
      <c r="K203" s="239">
        <v>25.8001526922</v>
      </c>
      <c r="L203" s="239">
        <v>21.4882972719</v>
      </c>
      <c r="M203" s="239">
        <v>17.3468603765</v>
      </c>
      <c r="N203" s="239">
        <v>13.497724159</v>
      </c>
      <c r="O203" s="239">
        <v>10.1048414017</v>
      </c>
      <c r="P203" s="239">
        <v>7.2373699275</v>
      </c>
      <c r="Q203" s="240">
        <v>5.0574464922</v>
      </c>
      <c r="R203" s="24"/>
      <c r="S203" s="24"/>
      <c r="T203" s="24"/>
      <c r="U203" s="24"/>
      <c r="V203" s="24"/>
      <c r="W203" s="24"/>
      <c r="X203" s="24"/>
      <c r="Y203" s="24"/>
      <c r="Z203" s="24"/>
    </row>
    <row r="204">
      <c r="A204" s="238">
        <v>2003.0</v>
      </c>
      <c r="B204" s="239">
        <v>78.6429714726</v>
      </c>
      <c r="C204" s="239">
        <v>77.9165439449</v>
      </c>
      <c r="D204" s="239">
        <v>73.9830757153</v>
      </c>
      <c r="E204" s="239">
        <v>69.019376044</v>
      </c>
      <c r="F204" s="239">
        <v>59.1370626667</v>
      </c>
      <c r="G204" s="239">
        <v>49.3061438255</v>
      </c>
      <c r="H204" s="239">
        <v>39.5767774713</v>
      </c>
      <c r="I204" s="239">
        <v>34.8189278109</v>
      </c>
      <c r="J204" s="239">
        <v>30.1853023114</v>
      </c>
      <c r="K204" s="239">
        <v>25.6984630251</v>
      </c>
      <c r="L204" s="239">
        <v>21.3974552291</v>
      </c>
      <c r="M204" s="239">
        <v>17.2930937214</v>
      </c>
      <c r="N204" s="239">
        <v>13.4384889039</v>
      </c>
      <c r="O204" s="239">
        <v>9.9873230303</v>
      </c>
      <c r="P204" s="239">
        <v>7.1047151728</v>
      </c>
      <c r="Q204" s="240">
        <v>4.8877710142</v>
      </c>
      <c r="R204" s="24"/>
      <c r="S204" s="24"/>
      <c r="T204" s="24"/>
      <c r="U204" s="24"/>
      <c r="V204" s="24"/>
      <c r="W204" s="24"/>
      <c r="X204" s="24"/>
      <c r="Y204" s="24"/>
      <c r="Z204" s="24"/>
    </row>
    <row r="205">
      <c r="A205" s="238">
        <v>2004.0</v>
      </c>
      <c r="B205" s="239">
        <v>79.2042151889</v>
      </c>
      <c r="C205" s="239">
        <v>78.4696581421</v>
      </c>
      <c r="D205" s="239">
        <v>74.5351769675</v>
      </c>
      <c r="E205" s="239">
        <v>69.5756396829</v>
      </c>
      <c r="F205" s="239">
        <v>59.6939776506</v>
      </c>
      <c r="G205" s="239">
        <v>49.8406659392</v>
      </c>
      <c r="H205" s="239">
        <v>40.0968412577</v>
      </c>
      <c r="I205" s="239">
        <v>35.3364570143</v>
      </c>
      <c r="J205" s="239">
        <v>30.6886572694</v>
      </c>
      <c r="K205" s="239">
        <v>26.1713581856</v>
      </c>
      <c r="L205" s="239">
        <v>21.8228656123</v>
      </c>
      <c r="M205" s="239">
        <v>17.6821662832</v>
      </c>
      <c r="N205" s="239">
        <v>13.8075898471</v>
      </c>
      <c r="O205" s="239">
        <v>10.3216791369</v>
      </c>
      <c r="P205" s="239">
        <v>7.3841407892</v>
      </c>
      <c r="Q205" s="240">
        <v>5.1190976665</v>
      </c>
      <c r="R205" s="24"/>
      <c r="S205" s="24"/>
      <c r="T205" s="24"/>
      <c r="U205" s="24"/>
      <c r="V205" s="24"/>
      <c r="W205" s="24"/>
      <c r="X205" s="24"/>
      <c r="Y205" s="24"/>
      <c r="Z205" s="24"/>
    </row>
    <row r="206">
      <c r="A206" s="238">
        <v>2005.0</v>
      </c>
      <c r="B206" s="239">
        <v>79.3439895802</v>
      </c>
      <c r="C206" s="239">
        <v>78.5654522745</v>
      </c>
      <c r="D206" s="239">
        <v>74.6260302548</v>
      </c>
      <c r="E206" s="239">
        <v>69.6708239689</v>
      </c>
      <c r="F206" s="239">
        <v>59.8043241739</v>
      </c>
      <c r="G206" s="239">
        <v>49.9682181881</v>
      </c>
      <c r="H206" s="239">
        <v>40.2221582794</v>
      </c>
      <c r="I206" s="239">
        <v>35.4536519621</v>
      </c>
      <c r="J206" s="239">
        <v>30.809608028</v>
      </c>
      <c r="K206" s="239">
        <v>26.3058302636</v>
      </c>
      <c r="L206" s="239">
        <v>21.9696154645</v>
      </c>
      <c r="M206" s="239">
        <v>17.8318142552</v>
      </c>
      <c r="N206" s="239">
        <v>13.9491008079</v>
      </c>
      <c r="O206" s="239">
        <v>10.4462292137</v>
      </c>
      <c r="P206" s="239">
        <v>7.511823522</v>
      </c>
      <c r="Q206" s="240">
        <v>5.3003558085</v>
      </c>
      <c r="R206" s="24"/>
      <c r="S206" s="24"/>
      <c r="T206" s="24"/>
      <c r="U206" s="24"/>
      <c r="V206" s="24"/>
      <c r="W206" s="24"/>
      <c r="X206" s="24"/>
      <c r="Y206" s="24"/>
      <c r="Z206" s="24"/>
    </row>
    <row r="207">
      <c r="A207" s="238">
        <v>2006.0</v>
      </c>
      <c r="B207" s="239">
        <v>79.8501110076</v>
      </c>
      <c r="C207" s="239">
        <v>79.0677396464</v>
      </c>
      <c r="D207" s="239">
        <v>75.1254650559</v>
      </c>
      <c r="E207" s="239">
        <v>70.1577019045</v>
      </c>
      <c r="F207" s="239">
        <v>60.239406499</v>
      </c>
      <c r="G207" s="239">
        <v>50.3872219695</v>
      </c>
      <c r="H207" s="239">
        <v>40.6359882439</v>
      </c>
      <c r="I207" s="239">
        <v>35.8731843236</v>
      </c>
      <c r="J207" s="239">
        <v>31.2098637059</v>
      </c>
      <c r="K207" s="239">
        <v>26.6820413818</v>
      </c>
      <c r="L207" s="239">
        <v>22.3356837213</v>
      </c>
      <c r="M207" s="239">
        <v>18.207840747</v>
      </c>
      <c r="N207" s="239">
        <v>14.2886674692</v>
      </c>
      <c r="O207" s="239">
        <v>10.7093740802</v>
      </c>
      <c r="P207" s="239">
        <v>7.6710441898</v>
      </c>
      <c r="Q207" s="240">
        <v>5.2962805958</v>
      </c>
      <c r="R207" s="24"/>
      <c r="S207" s="24"/>
      <c r="T207" s="24"/>
      <c r="U207" s="24"/>
      <c r="V207" s="24"/>
      <c r="W207" s="24"/>
      <c r="X207" s="24"/>
      <c r="Y207" s="24"/>
      <c r="Z207" s="24"/>
    </row>
    <row r="208">
      <c r="A208" s="238">
        <v>2007.0</v>
      </c>
      <c r="B208" s="239">
        <v>80.0554464978</v>
      </c>
      <c r="C208" s="239">
        <v>79.2671188786</v>
      </c>
      <c r="D208" s="239">
        <v>75.3234210656</v>
      </c>
      <c r="E208" s="239">
        <v>70.3586279988</v>
      </c>
      <c r="F208" s="239">
        <v>60.4611588464</v>
      </c>
      <c r="G208" s="239">
        <v>50.5924894602</v>
      </c>
      <c r="H208" s="239">
        <v>40.8205882861</v>
      </c>
      <c r="I208" s="239">
        <v>36.0597265174</v>
      </c>
      <c r="J208" s="239">
        <v>31.3817134971</v>
      </c>
      <c r="K208" s="239">
        <v>26.8501129116</v>
      </c>
      <c r="L208" s="239">
        <v>22.4920529118</v>
      </c>
      <c r="M208" s="239">
        <v>18.3422256554</v>
      </c>
      <c r="N208" s="239">
        <v>14.4093662925</v>
      </c>
      <c r="O208" s="239">
        <v>10.8131633284</v>
      </c>
      <c r="P208" s="239">
        <v>7.7624327864</v>
      </c>
      <c r="Q208" s="240">
        <v>5.3628959206</v>
      </c>
      <c r="R208" s="24"/>
      <c r="S208" s="24"/>
      <c r="T208" s="24"/>
      <c r="U208" s="24"/>
      <c r="V208" s="24"/>
      <c r="W208" s="24"/>
      <c r="X208" s="24"/>
      <c r="Y208" s="24"/>
      <c r="Z208" s="24"/>
    </row>
    <row r="209">
      <c r="A209" s="238">
        <v>2008.0</v>
      </c>
      <c r="B209" s="239">
        <v>80.2943482573</v>
      </c>
      <c r="C209" s="239">
        <v>79.4873785239</v>
      </c>
      <c r="D209" s="239">
        <v>75.537558463</v>
      </c>
      <c r="E209" s="239">
        <v>70.5659247491</v>
      </c>
      <c r="F209" s="239">
        <v>60.669245406</v>
      </c>
      <c r="G209" s="239">
        <v>50.8215459546</v>
      </c>
      <c r="H209" s="239">
        <v>41.0598933127</v>
      </c>
      <c r="I209" s="239">
        <v>36.2826874579</v>
      </c>
      <c r="J209" s="239">
        <v>31.6057394983</v>
      </c>
      <c r="K209" s="239">
        <v>27.0835502703</v>
      </c>
      <c r="L209" s="239">
        <v>22.7388438665</v>
      </c>
      <c r="M209" s="239">
        <v>18.5719692203</v>
      </c>
      <c r="N209" s="239">
        <v>14.6165380568</v>
      </c>
      <c r="O209" s="239">
        <v>10.9856212818</v>
      </c>
      <c r="P209" s="239">
        <v>7.8451819496</v>
      </c>
      <c r="Q209" s="240">
        <v>5.4037570633</v>
      </c>
      <c r="R209" s="24"/>
      <c r="S209" s="24"/>
      <c r="T209" s="24"/>
      <c r="U209" s="24"/>
      <c r="V209" s="24"/>
      <c r="W209" s="24"/>
      <c r="X209" s="24"/>
      <c r="Y209" s="24"/>
      <c r="Z209" s="24"/>
    </row>
    <row r="210">
      <c r="A210" s="238">
        <v>2009.0</v>
      </c>
      <c r="B210" s="239">
        <v>80.3025748223</v>
      </c>
      <c r="C210" s="239">
        <v>79.5170618283</v>
      </c>
      <c r="D210" s="239">
        <v>75.5691612589</v>
      </c>
      <c r="E210" s="239">
        <v>70.6089363349</v>
      </c>
      <c r="F210" s="239">
        <v>60.7125190606</v>
      </c>
      <c r="G210" s="239">
        <v>50.8693813113</v>
      </c>
      <c r="H210" s="239">
        <v>41.1071596167</v>
      </c>
      <c r="I210" s="239">
        <v>36.3203733913</v>
      </c>
      <c r="J210" s="239">
        <v>31.6449731115</v>
      </c>
      <c r="K210" s="239">
        <v>27.0942142286</v>
      </c>
      <c r="L210" s="239">
        <v>22.7071880602</v>
      </c>
      <c r="M210" s="239">
        <v>18.5309155886</v>
      </c>
      <c r="N210" s="239">
        <v>14.5811995334</v>
      </c>
      <c r="O210" s="239">
        <v>10.9397654707</v>
      </c>
      <c r="P210" s="239">
        <v>7.810163663</v>
      </c>
      <c r="Q210" s="240">
        <v>5.3491566407</v>
      </c>
      <c r="R210" s="24"/>
      <c r="S210" s="24"/>
      <c r="T210" s="24"/>
      <c r="U210" s="24"/>
      <c r="V210" s="24"/>
      <c r="W210" s="24"/>
      <c r="X210" s="24"/>
      <c r="Y210" s="24"/>
      <c r="Z210" s="24"/>
    </row>
    <row r="211">
      <c r="A211" s="238">
        <v>2010.0</v>
      </c>
      <c r="B211" s="239">
        <v>80.631133236</v>
      </c>
      <c r="C211" s="239">
        <v>79.8281149396</v>
      </c>
      <c r="D211" s="239">
        <v>75.8821921036</v>
      </c>
      <c r="E211" s="239">
        <v>70.9226605575</v>
      </c>
      <c r="F211" s="239">
        <v>61.0273883274</v>
      </c>
      <c r="G211" s="239">
        <v>51.1702127298</v>
      </c>
      <c r="H211" s="239">
        <v>41.3825288523</v>
      </c>
      <c r="I211" s="239">
        <v>36.5856720031</v>
      </c>
      <c r="J211" s="239">
        <v>31.9014093743</v>
      </c>
      <c r="K211" s="239">
        <v>27.3465310665</v>
      </c>
      <c r="L211" s="239">
        <v>22.9481784655</v>
      </c>
      <c r="M211" s="239">
        <v>18.7486726562</v>
      </c>
      <c r="N211" s="239">
        <v>14.805852799</v>
      </c>
      <c r="O211" s="239">
        <v>11.167537784</v>
      </c>
      <c r="P211" s="239">
        <v>7.9656103847</v>
      </c>
      <c r="Q211" s="240">
        <v>5.4344688847</v>
      </c>
      <c r="R211" s="24"/>
      <c r="S211" s="24"/>
      <c r="T211" s="24"/>
      <c r="U211" s="24"/>
      <c r="V211" s="24"/>
      <c r="W211" s="24"/>
      <c r="X211" s="24"/>
      <c r="Y211" s="24"/>
      <c r="Z211" s="24"/>
    </row>
    <row r="212">
      <c r="A212" s="238">
        <v>2011.0</v>
      </c>
      <c r="B212" s="239">
        <v>80.8332229218</v>
      </c>
      <c r="C212" s="239">
        <v>80.0136278051</v>
      </c>
      <c r="D212" s="239">
        <v>76.0533053822</v>
      </c>
      <c r="E212" s="239">
        <v>71.0795531486</v>
      </c>
      <c r="F212" s="239">
        <v>61.1977093545</v>
      </c>
      <c r="G212" s="239">
        <v>51.350507189</v>
      </c>
      <c r="H212" s="239">
        <v>41.5808940871</v>
      </c>
      <c r="I212" s="239">
        <v>36.7894278821</v>
      </c>
      <c r="J212" s="239">
        <v>32.0872336029</v>
      </c>
      <c r="K212" s="239">
        <v>27.5081781437</v>
      </c>
      <c r="L212" s="239">
        <v>23.1079277463</v>
      </c>
      <c r="M212" s="239">
        <v>18.9133650905</v>
      </c>
      <c r="N212" s="239">
        <v>14.9644573564</v>
      </c>
      <c r="O212" s="239">
        <v>11.3037121931</v>
      </c>
      <c r="P212" s="239">
        <v>8.076613924</v>
      </c>
      <c r="Q212" s="240">
        <v>5.5092533625</v>
      </c>
      <c r="R212" s="24"/>
      <c r="S212" s="24"/>
      <c r="T212" s="24"/>
      <c r="U212" s="24"/>
      <c r="V212" s="24"/>
      <c r="W212" s="24"/>
      <c r="X212" s="24"/>
      <c r="Y212" s="24"/>
      <c r="Z212" s="24"/>
    </row>
    <row r="213">
      <c r="A213" s="238">
        <v>2012.0</v>
      </c>
      <c r="B213" s="239">
        <v>80.9939649002</v>
      </c>
      <c r="C213" s="239">
        <v>80.1830946984</v>
      </c>
      <c r="D213" s="239">
        <v>76.213244601</v>
      </c>
      <c r="E213" s="239">
        <v>71.2549894076</v>
      </c>
      <c r="F213" s="239">
        <v>61.3554043157</v>
      </c>
      <c r="G213" s="239">
        <v>51.4959138303</v>
      </c>
      <c r="H213" s="239">
        <v>41.7149088483</v>
      </c>
      <c r="I213" s="239">
        <v>36.9120278534</v>
      </c>
      <c r="J213" s="239">
        <v>32.2143600897</v>
      </c>
      <c r="K213" s="239">
        <v>27.6386388489</v>
      </c>
      <c r="L213" s="239">
        <v>23.2344171298</v>
      </c>
      <c r="M213" s="239">
        <v>19.0364916996</v>
      </c>
      <c r="N213" s="239">
        <v>15.0720545435</v>
      </c>
      <c r="O213" s="239">
        <v>11.3937309309</v>
      </c>
      <c r="P213" s="239">
        <v>8.1616205626</v>
      </c>
      <c r="Q213" s="240">
        <v>5.6073194005</v>
      </c>
      <c r="R213" s="24"/>
      <c r="S213" s="24"/>
      <c r="T213" s="24"/>
      <c r="U213" s="24"/>
      <c r="V213" s="24"/>
      <c r="W213" s="24"/>
      <c r="X213" s="24"/>
      <c r="Y213" s="24"/>
      <c r="Z213" s="24"/>
    </row>
    <row r="214">
      <c r="A214" s="238">
        <v>2013.0</v>
      </c>
      <c r="B214" s="239">
        <v>81.1573956667</v>
      </c>
      <c r="C214" s="239">
        <v>80.3221814048</v>
      </c>
      <c r="D214" s="239">
        <v>76.3629419863</v>
      </c>
      <c r="E214" s="239">
        <v>71.3902422233</v>
      </c>
      <c r="F214" s="239">
        <v>61.4681636854</v>
      </c>
      <c r="G214" s="239">
        <v>51.6202647427</v>
      </c>
      <c r="H214" s="239">
        <v>41.830721848</v>
      </c>
      <c r="I214" s="239">
        <v>37.0176315708</v>
      </c>
      <c r="J214" s="239">
        <v>32.3063966223</v>
      </c>
      <c r="K214" s="239">
        <v>27.7268533766</v>
      </c>
      <c r="L214" s="239">
        <v>23.3090991094</v>
      </c>
      <c r="M214" s="239">
        <v>19.117562655</v>
      </c>
      <c r="N214" s="239">
        <v>15.1731675403</v>
      </c>
      <c r="O214" s="239">
        <v>11.500721751</v>
      </c>
      <c r="P214" s="239">
        <v>8.2366331788</v>
      </c>
      <c r="Q214" s="240">
        <v>5.6380095501</v>
      </c>
      <c r="R214" s="24"/>
      <c r="S214" s="24"/>
      <c r="T214" s="24"/>
      <c r="U214" s="24"/>
      <c r="V214" s="24"/>
      <c r="W214" s="24"/>
      <c r="X214" s="24"/>
      <c r="Y214" s="24"/>
      <c r="Z214" s="24"/>
    </row>
    <row r="215">
      <c r="A215" s="238">
        <v>2014.0</v>
      </c>
      <c r="B215" s="239">
        <v>81.7288420906</v>
      </c>
      <c r="C215" s="239">
        <v>80.8988716572</v>
      </c>
      <c r="D215" s="239">
        <v>76.9481452755</v>
      </c>
      <c r="E215" s="239">
        <v>71.9773298233</v>
      </c>
      <c r="F215" s="239">
        <v>62.0518015984</v>
      </c>
      <c r="G215" s="239">
        <v>52.1911815328</v>
      </c>
      <c r="H215" s="239">
        <v>42.3973283389</v>
      </c>
      <c r="I215" s="239">
        <v>37.584582678</v>
      </c>
      <c r="J215" s="239">
        <v>32.8683761996</v>
      </c>
      <c r="K215" s="239">
        <v>28.2672829751</v>
      </c>
      <c r="L215" s="239">
        <v>23.8209090509</v>
      </c>
      <c r="M215" s="239">
        <v>19.5768567086</v>
      </c>
      <c r="N215" s="239">
        <v>15.5795146397</v>
      </c>
      <c r="O215" s="239">
        <v>11.8515675684</v>
      </c>
      <c r="P215" s="239">
        <v>8.5319619215</v>
      </c>
      <c r="Q215" s="240">
        <v>5.855256856</v>
      </c>
      <c r="R215" s="24"/>
      <c r="S215" s="24"/>
      <c r="T215" s="24"/>
      <c r="U215" s="24"/>
      <c r="V215" s="24"/>
      <c r="W215" s="24"/>
      <c r="X215" s="24"/>
      <c r="Y215" s="24"/>
      <c r="Z215" s="24"/>
    </row>
    <row r="216">
      <c r="A216" s="238">
        <v>2015.0</v>
      </c>
      <c r="B216" s="239">
        <v>81.4535557999</v>
      </c>
      <c r="C216" s="239">
        <v>80.6109596042</v>
      </c>
      <c r="D216" s="239">
        <v>76.6530302331</v>
      </c>
      <c r="E216" s="239">
        <v>71.686697692</v>
      </c>
      <c r="F216" s="239">
        <v>61.7866703166</v>
      </c>
      <c r="G216" s="239">
        <v>51.923781991</v>
      </c>
      <c r="H216" s="239">
        <v>42.1313009205</v>
      </c>
      <c r="I216" s="239">
        <v>37.3130446968</v>
      </c>
      <c r="J216" s="239">
        <v>32.5837432355</v>
      </c>
      <c r="K216" s="239">
        <v>27.9777988992</v>
      </c>
      <c r="L216" s="239">
        <v>23.5176832833</v>
      </c>
      <c r="M216" s="239">
        <v>19.2633025832</v>
      </c>
      <c r="N216" s="239">
        <v>15.2788795337</v>
      </c>
      <c r="O216" s="239">
        <v>11.5716571099</v>
      </c>
      <c r="P216" s="239">
        <v>8.2568079895</v>
      </c>
      <c r="Q216" s="240">
        <v>5.617019351</v>
      </c>
      <c r="R216" s="24"/>
      <c r="S216" s="24"/>
      <c r="T216" s="24"/>
      <c r="U216" s="24"/>
      <c r="V216" s="24"/>
      <c r="W216" s="24"/>
      <c r="X216" s="24"/>
      <c r="Y216" s="24"/>
      <c r="Z216" s="24"/>
    </row>
    <row r="217">
      <c r="A217" s="238">
        <v>2016.0</v>
      </c>
      <c r="B217" s="239">
        <v>81.8260870838</v>
      </c>
      <c r="C217" s="239">
        <v>81.0289569736</v>
      </c>
      <c r="D217" s="239">
        <v>77.0807362616</v>
      </c>
      <c r="E217" s="239">
        <v>72.1053396649</v>
      </c>
      <c r="F217" s="239">
        <v>62.2003330012</v>
      </c>
      <c r="G217" s="239">
        <v>52.3459098086</v>
      </c>
      <c r="H217" s="239">
        <v>42.5814137294</v>
      </c>
      <c r="I217" s="239">
        <v>37.7696390877</v>
      </c>
      <c r="J217" s="239">
        <v>33.0501864985</v>
      </c>
      <c r="K217" s="239">
        <v>28.4354634417</v>
      </c>
      <c r="L217" s="239">
        <v>23.9788638657</v>
      </c>
      <c r="M217" s="239">
        <v>19.7020852991</v>
      </c>
      <c r="N217" s="239">
        <v>15.6783609556</v>
      </c>
      <c r="O217" s="239">
        <v>11.9565759468</v>
      </c>
      <c r="P217" s="239">
        <v>8.6533970452</v>
      </c>
      <c r="Q217" s="240">
        <v>5.9662587447</v>
      </c>
      <c r="R217" s="24"/>
      <c r="S217" s="24"/>
      <c r="T217" s="24"/>
      <c r="U217" s="24"/>
      <c r="V217" s="24"/>
      <c r="W217" s="24"/>
      <c r="X217" s="24"/>
      <c r="Y217" s="24"/>
      <c r="Z217" s="24"/>
    </row>
    <row r="218">
      <c r="A218" s="238">
        <v>2017.0</v>
      </c>
      <c r="B218" s="239">
        <v>81.8451273946</v>
      </c>
      <c r="C218" s="239">
        <v>81.0242307497</v>
      </c>
      <c r="D218" s="239">
        <v>77.0691881158</v>
      </c>
      <c r="E218" s="239">
        <v>72.0930847272</v>
      </c>
      <c r="F218" s="239">
        <v>62.1802894959</v>
      </c>
      <c r="G218" s="239">
        <v>52.3076393953</v>
      </c>
      <c r="H218" s="239">
        <v>42.5182235809</v>
      </c>
      <c r="I218" s="239">
        <v>37.6906282723</v>
      </c>
      <c r="J218" s="239">
        <v>32.9575053755</v>
      </c>
      <c r="K218" s="239">
        <v>28.3339136699</v>
      </c>
      <c r="L218" s="239">
        <v>23.8728103933</v>
      </c>
      <c r="M218" s="239">
        <v>19.6189598603</v>
      </c>
      <c r="N218" s="239">
        <v>15.6020852795</v>
      </c>
      <c r="O218" s="239">
        <v>11.8905334685</v>
      </c>
      <c r="P218" s="239">
        <v>8.5821687947</v>
      </c>
      <c r="Q218" s="240">
        <v>5.8907977555</v>
      </c>
      <c r="R218" s="24"/>
      <c r="S218" s="24"/>
      <c r="T218" s="24"/>
      <c r="U218" s="24"/>
      <c r="V218" s="24"/>
      <c r="W218" s="24"/>
      <c r="X218" s="24"/>
      <c r="Y218" s="24"/>
      <c r="Z218" s="24"/>
    </row>
    <row r="219">
      <c r="A219" s="238">
        <v>2018.0</v>
      </c>
      <c r="B219" s="239">
        <v>81.891750582</v>
      </c>
      <c r="C219" s="239">
        <v>81.087088669</v>
      </c>
      <c r="D219" s="239">
        <v>77.1321475434</v>
      </c>
      <c r="E219" s="239">
        <v>72.1678808405</v>
      </c>
      <c r="F219" s="239">
        <v>62.2449704344</v>
      </c>
      <c r="G219" s="239">
        <v>52.3909227497</v>
      </c>
      <c r="H219" s="239">
        <v>42.6073162198</v>
      </c>
      <c r="I219" s="239">
        <v>37.7774056526</v>
      </c>
      <c r="J219" s="239">
        <v>33.046182708</v>
      </c>
      <c r="K219" s="239">
        <v>28.4096807367</v>
      </c>
      <c r="L219" s="239">
        <v>23.940323448</v>
      </c>
      <c r="M219" s="239">
        <v>19.7091415509</v>
      </c>
      <c r="N219" s="239">
        <v>15.6945590102</v>
      </c>
      <c r="O219" s="239">
        <v>11.9963995166</v>
      </c>
      <c r="P219" s="239">
        <v>8.6394338127</v>
      </c>
      <c r="Q219" s="240">
        <v>5.8507699118</v>
      </c>
      <c r="R219" s="24"/>
      <c r="S219" s="24"/>
      <c r="T219" s="24"/>
      <c r="U219" s="24"/>
      <c r="V219" s="24"/>
      <c r="W219" s="24"/>
      <c r="X219" s="24"/>
      <c r="Y219" s="24"/>
      <c r="Z219" s="24"/>
    </row>
    <row r="220">
      <c r="A220" s="238">
        <v>2019.0</v>
      </c>
      <c r="B220" s="239">
        <v>82.1014818384</v>
      </c>
      <c r="C220" s="239">
        <v>81.2843907954</v>
      </c>
      <c r="D220" s="239">
        <v>77.3273995451</v>
      </c>
      <c r="E220" s="239">
        <v>72.3599382184</v>
      </c>
      <c r="F220" s="239">
        <v>62.4557980776</v>
      </c>
      <c r="G220" s="239">
        <v>52.6130483181</v>
      </c>
      <c r="H220" s="239">
        <v>42.8418506013</v>
      </c>
      <c r="I220" s="239">
        <v>38.0290112682</v>
      </c>
      <c r="J220" s="239">
        <v>33.2905356422</v>
      </c>
      <c r="K220" s="239">
        <v>28.6623531229</v>
      </c>
      <c r="L220" s="239">
        <v>24.1956813103</v>
      </c>
      <c r="M220" s="239">
        <v>19.9411866071</v>
      </c>
      <c r="N220" s="239">
        <v>15.9025892466</v>
      </c>
      <c r="O220" s="239">
        <v>12.1584443346</v>
      </c>
      <c r="P220" s="239">
        <v>8.8207312582</v>
      </c>
      <c r="Q220" s="240">
        <v>6.0689023631</v>
      </c>
      <c r="R220" s="24"/>
      <c r="S220" s="24"/>
      <c r="T220" s="24"/>
      <c r="U220" s="24"/>
      <c r="V220" s="24"/>
      <c r="W220" s="24"/>
      <c r="X220" s="24"/>
      <c r="Y220" s="24"/>
      <c r="Z220" s="24"/>
    </row>
    <row r="221">
      <c r="A221" s="246">
        <v>2020.0</v>
      </c>
      <c r="B221" s="239">
        <v>81.3768895567</v>
      </c>
      <c r="C221" s="239">
        <v>80.5238146985</v>
      </c>
      <c r="D221" s="239">
        <v>76.5576254382</v>
      </c>
      <c r="E221" s="239">
        <v>71.5811732297</v>
      </c>
      <c r="F221" s="239">
        <v>61.6584540564</v>
      </c>
      <c r="G221" s="239">
        <v>51.7941487868</v>
      </c>
      <c r="H221" s="239">
        <v>42.0356020662</v>
      </c>
      <c r="I221" s="239">
        <v>37.219944281</v>
      </c>
      <c r="J221" s="239">
        <v>32.4935461328</v>
      </c>
      <c r="K221" s="239">
        <v>27.892624832</v>
      </c>
      <c r="L221" s="239">
        <v>23.4375264645</v>
      </c>
      <c r="M221" s="239">
        <v>19.1681059257</v>
      </c>
      <c r="N221" s="239">
        <v>15.1472184363</v>
      </c>
      <c r="O221" s="239">
        <v>11.4667451858</v>
      </c>
      <c r="P221" s="239">
        <v>8.2189360281</v>
      </c>
      <c r="Q221" s="240">
        <v>5.5943558872</v>
      </c>
      <c r="R221" s="24"/>
      <c r="S221" s="24"/>
      <c r="T221" s="24"/>
      <c r="U221" s="24"/>
      <c r="V221" s="24"/>
      <c r="W221" s="24"/>
      <c r="X221" s="24"/>
      <c r="Y221" s="24"/>
      <c r="Z221" s="24"/>
    </row>
    <row r="222">
      <c r="A222" s="238">
        <v>2021.0</v>
      </c>
      <c r="B222" s="239">
        <v>80.5085140627</v>
      </c>
      <c r="C222" s="239">
        <v>79.6570349023</v>
      </c>
      <c r="D222" s="239">
        <v>75.6900108136</v>
      </c>
      <c r="E222" s="239">
        <v>70.7240198706</v>
      </c>
      <c r="F222" s="239">
        <v>60.8001718139</v>
      </c>
      <c r="G222" s="239">
        <v>50.953886245</v>
      </c>
      <c r="H222" s="239">
        <v>41.233793981</v>
      </c>
      <c r="I222" s="239">
        <v>36.4522929738</v>
      </c>
      <c r="J222" s="239">
        <v>31.760554461</v>
      </c>
      <c r="K222" s="239">
        <v>27.1909211098</v>
      </c>
      <c r="L222" s="239">
        <v>22.7989129384</v>
      </c>
      <c r="M222" s="239">
        <v>18.6492811796</v>
      </c>
      <c r="N222" s="239">
        <v>14.7816310096</v>
      </c>
      <c r="O222" s="239">
        <v>11.26213109</v>
      </c>
      <c r="P222" s="239">
        <v>8.1669257716</v>
      </c>
      <c r="Q222" s="240">
        <v>5.6403173442</v>
      </c>
      <c r="R222" s="24"/>
      <c r="S222" s="24"/>
      <c r="T222" s="24"/>
      <c r="U222" s="24"/>
      <c r="V222" s="24"/>
      <c r="W222" s="24"/>
      <c r="X222" s="24"/>
      <c r="Y222" s="24"/>
      <c r="Z222" s="24"/>
    </row>
    <row r="223">
      <c r="A223" s="238">
        <v>2022.0</v>
      </c>
      <c r="B223" s="239">
        <v>82.01427879</v>
      </c>
      <c r="C223" s="239">
        <v>81.18096428</v>
      </c>
      <c r="D223" s="239">
        <v>77.22577293</v>
      </c>
      <c r="E223" s="239">
        <v>72.26317779</v>
      </c>
      <c r="F223" s="239">
        <v>62.36302878</v>
      </c>
      <c r="G223" s="239">
        <v>52.51406308</v>
      </c>
      <c r="H223" s="239">
        <v>42.74544551</v>
      </c>
      <c r="I223" s="239">
        <v>37.92823216</v>
      </c>
      <c r="J223" s="239">
        <v>33.19012353</v>
      </c>
      <c r="K223" s="239">
        <v>28.56709231</v>
      </c>
      <c r="L223" s="239">
        <v>24.0975725</v>
      </c>
      <c r="M223" s="239">
        <v>19.81389154</v>
      </c>
      <c r="N223" s="239">
        <v>15.75008638</v>
      </c>
      <c r="O223" s="239">
        <v>12.00361656</v>
      </c>
      <c r="P223" s="239">
        <v>8.69874145</v>
      </c>
      <c r="Q223" s="240">
        <v>5.980892523</v>
      </c>
      <c r="R223" s="24"/>
      <c r="S223" s="24"/>
      <c r="T223" s="24"/>
      <c r="U223" s="24"/>
      <c r="V223" s="24"/>
      <c r="W223" s="24"/>
      <c r="X223" s="24"/>
      <c r="Y223" s="24"/>
      <c r="Z223" s="24"/>
    </row>
    <row r="22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c r="A225" s="247" t="s">
        <v>369</v>
      </c>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c r="A226" s="248" t="s">
        <v>370</v>
      </c>
      <c r="B226" s="249"/>
      <c r="C226" s="249"/>
      <c r="D226" s="249"/>
      <c r="E226" s="249"/>
      <c r="F226" s="249"/>
      <c r="G226" s="249"/>
      <c r="H226" s="249"/>
      <c r="I226" s="249"/>
      <c r="J226" s="56"/>
      <c r="K226" s="56"/>
      <c r="L226" s="56"/>
      <c r="M226" s="56"/>
      <c r="N226" s="56"/>
      <c r="O226" s="56"/>
      <c r="P226" s="56"/>
      <c r="Q226" s="56"/>
      <c r="R226" s="56"/>
      <c r="S226" s="56"/>
      <c r="T226" s="56"/>
      <c r="U226" s="56"/>
      <c r="V226" s="56"/>
      <c r="W226" s="56"/>
      <c r="X226" s="56"/>
      <c r="Y226" s="56"/>
      <c r="Z226" s="56"/>
    </row>
    <row r="227">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row r="1011">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row>
  </sheetData>
  <mergeCells count="4">
    <mergeCell ref="A14:A15"/>
    <mergeCell ref="B14:Q14"/>
    <mergeCell ref="A16:Q16"/>
    <mergeCell ref="A120:Q120"/>
  </mergeCells>
  <hyperlinks>
    <hyperlink r:id="rId1" ref="D5"/>
    <hyperlink r:id="rId2" ref="D6"/>
    <hyperlink r:id="rId3" ref="Q13"/>
  </hyperlinks>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22.13"/>
  </cols>
  <sheetData>
    <row r="1">
      <c r="A1" s="250" t="s">
        <v>371</v>
      </c>
    </row>
    <row r="2">
      <c r="A2" s="250" t="s">
        <v>372</v>
      </c>
    </row>
    <row r="3">
      <c r="A3" s="250" t="s">
        <v>373</v>
      </c>
    </row>
    <row r="4">
      <c r="A4" s="251" t="s">
        <v>374</v>
      </c>
    </row>
    <row r="6">
      <c r="A6" s="250" t="s">
        <v>375</v>
      </c>
      <c r="B6" s="250" t="s">
        <v>376</v>
      </c>
      <c r="C6" s="250" t="s">
        <v>377</v>
      </c>
      <c r="D6" s="250" t="s">
        <v>378</v>
      </c>
      <c r="E6" s="250" t="s">
        <v>379</v>
      </c>
      <c r="F6" s="250" t="s">
        <v>380</v>
      </c>
      <c r="G6" s="250" t="s">
        <v>381</v>
      </c>
      <c r="H6" s="250" t="s">
        <v>382</v>
      </c>
      <c r="I6" s="250" t="s">
        <v>383</v>
      </c>
      <c r="J6" s="250" t="s">
        <v>384</v>
      </c>
    </row>
    <row r="7">
      <c r="A7" s="250" t="s">
        <v>385</v>
      </c>
      <c r="B7" s="250" t="s">
        <v>386</v>
      </c>
      <c r="C7" s="250" t="s">
        <v>387</v>
      </c>
      <c r="D7" s="250" t="s">
        <v>388</v>
      </c>
      <c r="E7" s="250" t="s">
        <v>389</v>
      </c>
      <c r="F7" s="250" t="s">
        <v>390</v>
      </c>
      <c r="G7" s="252">
        <v>2019.0</v>
      </c>
      <c r="H7" s="250">
        <v>1411.72428349787</v>
      </c>
      <c r="I7" s="250">
        <v>2319.43107061445</v>
      </c>
      <c r="J7" s="250">
        <v>800.838145085901</v>
      </c>
    </row>
    <row r="8">
      <c r="A8" s="250" t="s">
        <v>385</v>
      </c>
      <c r="B8" s="250" t="s">
        <v>386</v>
      </c>
      <c r="C8" s="250" t="s">
        <v>387</v>
      </c>
      <c r="D8" s="250" t="s">
        <v>391</v>
      </c>
      <c r="E8" s="250" t="s">
        <v>389</v>
      </c>
      <c r="F8" s="250" t="s">
        <v>390</v>
      </c>
      <c r="G8" s="252">
        <v>2019.0</v>
      </c>
      <c r="H8" s="250">
        <v>4050.14865925487</v>
      </c>
      <c r="I8" s="250">
        <v>6135.08884450652</v>
      </c>
      <c r="J8" s="250">
        <v>2487.79163663905</v>
      </c>
    </row>
    <row r="9">
      <c r="A9" s="250" t="s">
        <v>385</v>
      </c>
      <c r="B9" s="250" t="s">
        <v>386</v>
      </c>
      <c r="C9" s="250" t="s">
        <v>387</v>
      </c>
      <c r="D9" s="250" t="s">
        <v>392</v>
      </c>
      <c r="E9" s="250" t="s">
        <v>389</v>
      </c>
      <c r="F9" s="250" t="s">
        <v>390</v>
      </c>
      <c r="G9" s="252">
        <v>2019.0</v>
      </c>
      <c r="H9" s="250">
        <v>48904.4481218535</v>
      </c>
      <c r="I9" s="250">
        <v>67972.6086966348</v>
      </c>
      <c r="J9" s="250">
        <v>33549.9927753191</v>
      </c>
    </row>
    <row r="10">
      <c r="A10" s="250" t="s">
        <v>385</v>
      </c>
      <c r="B10" s="250" t="s">
        <v>386</v>
      </c>
      <c r="C10" s="250" t="s">
        <v>387</v>
      </c>
      <c r="D10" s="250" t="s">
        <v>393</v>
      </c>
      <c r="E10" s="250" t="s">
        <v>389</v>
      </c>
      <c r="F10" s="250" t="s">
        <v>390</v>
      </c>
      <c r="G10" s="252">
        <v>2019.0</v>
      </c>
      <c r="H10" s="250">
        <v>23672.0026454951</v>
      </c>
      <c r="I10" s="250">
        <v>33630.8462218247</v>
      </c>
      <c r="J10" s="250">
        <v>15447.5425918654</v>
      </c>
    </row>
    <row r="11">
      <c r="A11" s="250" t="s">
        <v>385</v>
      </c>
      <c r="B11" s="250" t="s">
        <v>386</v>
      </c>
      <c r="C11" s="250" t="s">
        <v>387</v>
      </c>
      <c r="D11" s="250" t="s">
        <v>388</v>
      </c>
      <c r="E11" s="250" t="s">
        <v>394</v>
      </c>
      <c r="F11" s="250" t="s">
        <v>390</v>
      </c>
      <c r="G11" s="252">
        <v>2019.0</v>
      </c>
      <c r="H11" s="250">
        <v>312.875322402186</v>
      </c>
      <c r="I11" s="250">
        <v>533.997140288432</v>
      </c>
      <c r="J11" s="250">
        <v>152.757153892388</v>
      </c>
    </row>
    <row r="12">
      <c r="A12" s="250" t="s">
        <v>385</v>
      </c>
      <c r="B12" s="250" t="s">
        <v>386</v>
      </c>
      <c r="C12" s="250" t="s">
        <v>387</v>
      </c>
      <c r="D12" s="250" t="s">
        <v>391</v>
      </c>
      <c r="E12" s="250" t="s">
        <v>394</v>
      </c>
      <c r="F12" s="250" t="s">
        <v>390</v>
      </c>
      <c r="G12" s="252">
        <v>2019.0</v>
      </c>
      <c r="H12" s="250">
        <v>1134.23894674627</v>
      </c>
      <c r="I12" s="250">
        <v>1798.30523656564</v>
      </c>
      <c r="J12" s="250">
        <v>674.061249501979</v>
      </c>
    </row>
    <row r="13">
      <c r="A13" s="250" t="s">
        <v>385</v>
      </c>
      <c r="B13" s="250" t="s">
        <v>386</v>
      </c>
      <c r="C13" s="250" t="s">
        <v>387</v>
      </c>
      <c r="D13" s="250" t="s">
        <v>392</v>
      </c>
      <c r="E13" s="250" t="s">
        <v>394</v>
      </c>
      <c r="F13" s="250" t="s">
        <v>390</v>
      </c>
      <c r="G13" s="252">
        <v>2019.0</v>
      </c>
      <c r="H13" s="250">
        <v>14100.5348360719</v>
      </c>
      <c r="I13" s="250">
        <v>21518.2935830112</v>
      </c>
      <c r="J13" s="250">
        <v>8829.66465298791</v>
      </c>
    </row>
    <row r="14">
      <c r="A14" s="250" t="s">
        <v>385</v>
      </c>
      <c r="B14" s="250" t="s">
        <v>386</v>
      </c>
      <c r="C14" s="250" t="s">
        <v>387</v>
      </c>
      <c r="D14" s="250" t="s">
        <v>393</v>
      </c>
      <c r="E14" s="250" t="s">
        <v>394</v>
      </c>
      <c r="F14" s="250" t="s">
        <v>390</v>
      </c>
      <c r="G14" s="252">
        <v>2019.0</v>
      </c>
      <c r="H14" s="250">
        <v>8645.75074563886</v>
      </c>
      <c r="I14" s="250">
        <v>14058.239243957</v>
      </c>
      <c r="J14" s="250">
        <v>5208.15040369381</v>
      </c>
    </row>
    <row r="17">
      <c r="A17" s="2" t="s">
        <v>395</v>
      </c>
      <c r="B17" s="253" t="s">
        <v>396</v>
      </c>
    </row>
    <row r="18">
      <c r="A18" s="18" t="s">
        <v>397</v>
      </c>
      <c r="B18" s="26">
        <f>H7</f>
        <v>1411.724283</v>
      </c>
    </row>
    <row r="19">
      <c r="A19" s="18" t="s">
        <v>398</v>
      </c>
      <c r="B19" s="26">
        <f>H10</f>
        <v>23672.00265</v>
      </c>
    </row>
    <row r="20">
      <c r="A20" s="18" t="s">
        <v>399</v>
      </c>
      <c r="B20" s="26">
        <f>H8</f>
        <v>4050.148659</v>
      </c>
    </row>
    <row r="21">
      <c r="A21" s="18" t="s">
        <v>400</v>
      </c>
      <c r="B21" s="26">
        <f>B18</f>
        <v>1411.724283</v>
      </c>
    </row>
    <row r="22">
      <c r="A22" s="18" t="s">
        <v>401</v>
      </c>
      <c r="B22" s="26">
        <f>B19+B20</f>
        <v>27722.1513</v>
      </c>
    </row>
    <row r="23">
      <c r="A23" s="18" t="s">
        <v>402</v>
      </c>
      <c r="B23" s="18">
        <v>2022.0</v>
      </c>
      <c r="C23" s="110" t="s">
        <v>403</v>
      </c>
    </row>
    <row r="24">
      <c r="A24" s="18" t="s">
        <v>404</v>
      </c>
      <c r="B24" s="26">
        <f>5355+7144+15509+21094</f>
        <v>49102</v>
      </c>
    </row>
    <row r="25">
      <c r="A25" s="2" t="s">
        <v>405</v>
      </c>
      <c r="B25" s="254">
        <f t="shared" ref="B25:B26" si="1">B21/B23</f>
        <v>0.6981821382</v>
      </c>
    </row>
    <row r="26">
      <c r="A26" s="2" t="s">
        <v>406</v>
      </c>
      <c r="B26" s="254">
        <f t="shared" si="1"/>
        <v>0.5645829356</v>
      </c>
    </row>
    <row r="27">
      <c r="A27" s="18"/>
    </row>
    <row r="28">
      <c r="A28" s="2" t="s">
        <v>407</v>
      </c>
      <c r="B28" s="253" t="s">
        <v>396</v>
      </c>
    </row>
    <row r="29">
      <c r="A29" s="18" t="s">
        <v>397</v>
      </c>
      <c r="B29" s="26">
        <f>H7+H11</f>
        <v>1724.599606</v>
      </c>
    </row>
    <row r="30">
      <c r="A30" s="18" t="s">
        <v>398</v>
      </c>
      <c r="B30" s="26">
        <f>H10+H14</f>
        <v>32317.75339</v>
      </c>
    </row>
    <row r="31">
      <c r="A31" s="18" t="s">
        <v>399</v>
      </c>
      <c r="B31" s="26">
        <f>H8+H12</f>
        <v>5184.387606</v>
      </c>
    </row>
    <row r="32">
      <c r="A32" s="18" t="s">
        <v>400</v>
      </c>
      <c r="B32" s="26">
        <f>B29</f>
        <v>1724.599606</v>
      </c>
    </row>
    <row r="33">
      <c r="A33" s="18" t="s">
        <v>401</v>
      </c>
      <c r="B33" s="26">
        <f>B30+B31</f>
        <v>37502.141</v>
      </c>
    </row>
    <row r="34">
      <c r="A34" s="18" t="s">
        <v>402</v>
      </c>
      <c r="B34" s="18">
        <v>2022.0</v>
      </c>
      <c r="C34" s="110" t="s">
        <v>403</v>
      </c>
    </row>
    <row r="35">
      <c r="A35" s="18" t="s">
        <v>404</v>
      </c>
      <c r="B35" s="26">
        <f>5355+7144+15509+21094</f>
        <v>49102</v>
      </c>
    </row>
    <row r="36">
      <c r="A36" s="2" t="s">
        <v>405</v>
      </c>
      <c r="B36" s="254">
        <f t="shared" ref="B36:B37" si="2">B32/B34</f>
        <v>0.8529177082</v>
      </c>
    </row>
    <row r="37">
      <c r="A37" s="2" t="s">
        <v>406</v>
      </c>
      <c r="B37" s="254">
        <f t="shared" si="2"/>
        <v>0.7637599486</v>
      </c>
    </row>
  </sheetData>
  <autoFilter ref="$A$6:$J$14"/>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55" t="s">
        <v>408</v>
      </c>
      <c r="B1" s="256" t="s">
        <v>396</v>
      </c>
      <c r="C1" s="256" t="s">
        <v>409</v>
      </c>
      <c r="D1" s="256" t="s">
        <v>410</v>
      </c>
      <c r="E1" s="256" t="s">
        <v>411</v>
      </c>
      <c r="F1" s="256" t="s">
        <v>412</v>
      </c>
      <c r="G1" s="256" t="s">
        <v>413</v>
      </c>
      <c r="H1" s="257" t="s">
        <v>414</v>
      </c>
      <c r="I1" s="257" t="s">
        <v>415</v>
      </c>
      <c r="J1" s="258"/>
      <c r="K1" s="258"/>
      <c r="L1" s="258"/>
      <c r="M1" s="258"/>
      <c r="N1" s="258"/>
      <c r="O1" s="258"/>
      <c r="P1" s="259"/>
      <c r="Q1" s="259"/>
      <c r="R1" s="259"/>
      <c r="S1" s="259"/>
      <c r="T1" s="259"/>
      <c r="U1" s="259"/>
      <c r="V1" s="259"/>
      <c r="W1" s="259"/>
      <c r="X1" s="259"/>
      <c r="Y1" s="259"/>
      <c r="Z1" s="259"/>
      <c r="AA1" s="259"/>
      <c r="AB1" s="259"/>
    </row>
    <row r="2">
      <c r="A2" s="260" t="s">
        <v>416</v>
      </c>
      <c r="B2" s="261">
        <v>0.04</v>
      </c>
      <c r="C2" s="204"/>
      <c r="D2" s="262" t="s">
        <v>417</v>
      </c>
      <c r="E2" s="263" t="s">
        <v>418</v>
      </c>
      <c r="F2" s="259"/>
      <c r="G2" s="259"/>
      <c r="H2" s="264" t="s">
        <v>419</v>
      </c>
      <c r="I2" s="259"/>
      <c r="J2" s="259"/>
      <c r="K2" s="259"/>
      <c r="L2" s="259"/>
      <c r="M2" s="259"/>
      <c r="N2" s="259"/>
      <c r="O2" s="259"/>
      <c r="P2" s="259"/>
      <c r="Q2" s="259"/>
      <c r="R2" s="259"/>
      <c r="S2" s="259"/>
      <c r="T2" s="259"/>
      <c r="U2" s="259"/>
      <c r="V2" s="259"/>
      <c r="W2" s="259"/>
      <c r="X2" s="259"/>
      <c r="Y2" s="259"/>
      <c r="Z2" s="259"/>
      <c r="AA2" s="259"/>
      <c r="AB2" s="259"/>
    </row>
    <row r="3">
      <c r="A3" s="260" t="s">
        <v>420</v>
      </c>
      <c r="B3" s="261">
        <v>0.02</v>
      </c>
      <c r="C3" s="259"/>
      <c r="D3" s="262" t="s">
        <v>421</v>
      </c>
      <c r="E3" s="263" t="s">
        <v>422</v>
      </c>
      <c r="F3" s="259"/>
      <c r="G3" s="259"/>
      <c r="H3" s="264" t="s">
        <v>423</v>
      </c>
      <c r="I3" s="259"/>
      <c r="J3" s="259"/>
      <c r="K3" s="259"/>
      <c r="L3" s="259"/>
      <c r="M3" s="259"/>
      <c r="N3" s="259"/>
      <c r="O3" s="259"/>
      <c r="P3" s="259"/>
      <c r="Q3" s="259"/>
      <c r="R3" s="259"/>
      <c r="S3" s="259"/>
      <c r="T3" s="259"/>
      <c r="U3" s="259"/>
      <c r="V3" s="259"/>
      <c r="W3" s="259"/>
      <c r="X3" s="259"/>
      <c r="Y3" s="259"/>
      <c r="Z3" s="259"/>
      <c r="AA3" s="259"/>
      <c r="AB3" s="259"/>
    </row>
    <row r="4">
      <c r="A4" s="260" t="s">
        <v>424</v>
      </c>
      <c r="B4" s="261">
        <v>0.06</v>
      </c>
      <c r="C4" s="259"/>
      <c r="D4" s="262" t="s">
        <v>425</v>
      </c>
      <c r="E4" s="263" t="s">
        <v>426</v>
      </c>
      <c r="F4" s="259"/>
      <c r="G4" s="259"/>
      <c r="H4" s="264" t="s">
        <v>427</v>
      </c>
      <c r="I4" s="259"/>
      <c r="J4" s="259"/>
      <c r="K4" s="259"/>
      <c r="L4" s="259"/>
      <c r="M4" s="259"/>
      <c r="N4" s="259"/>
      <c r="O4" s="259"/>
      <c r="P4" s="259"/>
      <c r="Q4" s="259"/>
      <c r="R4" s="259"/>
      <c r="S4" s="259"/>
      <c r="T4" s="259"/>
      <c r="U4" s="259"/>
      <c r="V4" s="259"/>
      <c r="W4" s="259"/>
      <c r="X4" s="259"/>
      <c r="Y4" s="259"/>
      <c r="Z4" s="259"/>
      <c r="AA4" s="259"/>
      <c r="AB4" s="259"/>
    </row>
    <row r="5">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row>
    <row r="6">
      <c r="A6" s="258"/>
      <c r="B6" s="258"/>
      <c r="C6" s="258"/>
      <c r="D6" s="258"/>
      <c r="E6" s="258"/>
      <c r="F6" s="258"/>
      <c r="G6" s="258"/>
      <c r="H6" s="258"/>
      <c r="I6" s="258"/>
      <c r="J6" s="258"/>
      <c r="K6" s="258"/>
      <c r="L6" s="258"/>
      <c r="M6" s="258"/>
      <c r="N6" s="258"/>
      <c r="O6" s="258"/>
      <c r="P6" s="259"/>
      <c r="Q6" s="259"/>
      <c r="R6" s="259"/>
      <c r="S6" s="259"/>
      <c r="T6" s="259"/>
      <c r="U6" s="259"/>
      <c r="V6" s="259"/>
      <c r="W6" s="259"/>
      <c r="X6" s="259"/>
      <c r="Y6" s="259"/>
      <c r="Z6" s="259"/>
      <c r="AA6" s="259"/>
      <c r="AB6" s="259"/>
    </row>
    <row r="7">
      <c r="A7" s="260" t="s">
        <v>428</v>
      </c>
      <c r="B7" s="265">
        <v>204.5</v>
      </c>
      <c r="C7" s="262" t="s">
        <v>429</v>
      </c>
      <c r="D7" s="262" t="s">
        <v>430</v>
      </c>
      <c r="E7" s="263" t="s">
        <v>431</v>
      </c>
      <c r="F7" s="266">
        <v>194.1</v>
      </c>
      <c r="G7" s="259" t="s">
        <v>432</v>
      </c>
      <c r="H7" s="208" t="s">
        <v>433</v>
      </c>
      <c r="I7" s="259"/>
      <c r="J7" s="259"/>
      <c r="K7" s="259"/>
      <c r="L7" s="259"/>
      <c r="M7" s="259"/>
      <c r="N7" s="259"/>
      <c r="O7" s="259"/>
      <c r="P7" s="259"/>
      <c r="Q7" s="259"/>
      <c r="R7" s="259"/>
      <c r="S7" s="259"/>
      <c r="T7" s="259"/>
      <c r="U7" s="259"/>
      <c r="V7" s="259"/>
      <c r="W7" s="259"/>
      <c r="X7" s="259"/>
      <c r="Y7" s="259"/>
      <c r="Z7" s="259"/>
      <c r="AA7" s="259"/>
      <c r="AB7" s="259"/>
    </row>
    <row r="8">
      <c r="A8" s="267" t="s">
        <v>434</v>
      </c>
      <c r="B8" s="268">
        <v>40.4</v>
      </c>
      <c r="C8" s="262" t="s">
        <v>435</v>
      </c>
      <c r="D8" s="262" t="s">
        <v>436</v>
      </c>
      <c r="E8" s="263" t="s">
        <v>437</v>
      </c>
      <c r="F8" s="259"/>
      <c r="G8" s="259"/>
      <c r="H8" s="264" t="s">
        <v>438</v>
      </c>
      <c r="I8" s="259"/>
      <c r="J8" s="259"/>
      <c r="K8" s="259"/>
      <c r="L8" s="259"/>
      <c r="M8" s="259"/>
      <c r="N8" s="259"/>
      <c r="O8" s="259"/>
      <c r="P8" s="259"/>
      <c r="Q8" s="259"/>
      <c r="R8" s="259"/>
      <c r="S8" s="259"/>
      <c r="T8" s="259"/>
      <c r="U8" s="259"/>
      <c r="V8" s="259"/>
      <c r="W8" s="259"/>
      <c r="X8" s="259"/>
      <c r="Y8" s="259"/>
      <c r="Z8" s="259"/>
      <c r="AA8" s="259"/>
      <c r="AB8" s="259"/>
    </row>
    <row r="9">
      <c r="A9" s="267" t="s">
        <v>439</v>
      </c>
      <c r="B9" s="269">
        <v>32240.868</v>
      </c>
      <c r="C9" s="262" t="s">
        <v>429</v>
      </c>
      <c r="D9" s="259"/>
      <c r="E9" s="263" t="s">
        <v>437</v>
      </c>
      <c r="F9" s="266">
        <v>31516.0</v>
      </c>
      <c r="G9" s="262" t="s">
        <v>432</v>
      </c>
      <c r="H9" s="208" t="s">
        <v>440</v>
      </c>
      <c r="I9" s="270" t="s">
        <v>441</v>
      </c>
      <c r="J9" s="259"/>
      <c r="K9" s="259"/>
      <c r="L9" s="204"/>
      <c r="M9" s="259"/>
      <c r="N9" s="259"/>
      <c r="O9" s="259"/>
      <c r="P9" s="259"/>
      <c r="Q9" s="259"/>
      <c r="R9" s="259"/>
      <c r="S9" s="259"/>
      <c r="T9" s="259"/>
      <c r="U9" s="259"/>
      <c r="V9" s="259"/>
      <c r="W9" s="259"/>
      <c r="X9" s="259"/>
      <c r="Y9" s="259"/>
      <c r="Z9" s="259"/>
      <c r="AA9" s="259"/>
      <c r="AB9" s="259"/>
    </row>
    <row r="10">
      <c r="A10" s="267" t="s">
        <v>442</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row>
    <row r="11">
      <c r="A11" s="267" t="s">
        <v>443</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row>
    <row r="12">
      <c r="A12" s="271"/>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row>
    <row r="13">
      <c r="A13" s="262" t="s">
        <v>444</v>
      </c>
      <c r="B13" s="265">
        <v>204.52</v>
      </c>
      <c r="C13" s="262" t="s">
        <v>429</v>
      </c>
      <c r="D13" s="262" t="s">
        <v>445</v>
      </c>
      <c r="E13" s="263" t="s">
        <v>431</v>
      </c>
      <c r="F13" s="259"/>
      <c r="G13" s="259"/>
      <c r="H13" s="259"/>
      <c r="I13" s="259"/>
      <c r="J13" s="259"/>
      <c r="K13" s="259"/>
      <c r="L13" s="259"/>
      <c r="M13" s="259"/>
      <c r="N13" s="259"/>
      <c r="O13" s="259"/>
      <c r="P13" s="259"/>
      <c r="Q13" s="259"/>
      <c r="R13" s="259"/>
      <c r="S13" s="259"/>
      <c r="T13" s="259"/>
      <c r="U13" s="259"/>
      <c r="V13" s="259"/>
      <c r="W13" s="259"/>
      <c r="X13" s="259"/>
      <c r="Y13" s="259"/>
      <c r="Z13" s="259"/>
      <c r="AA13" s="259"/>
      <c r="AB13" s="259"/>
    </row>
    <row r="14">
      <c r="A14" s="259" t="s">
        <v>446</v>
      </c>
      <c r="B14" s="265" t="str">
        <f>R[-1]C[0]*0,4</f>
        <v>#ERROR!</v>
      </c>
      <c r="C14" s="262" t="s">
        <v>429</v>
      </c>
      <c r="D14" s="262" t="s">
        <v>447</v>
      </c>
      <c r="E14" s="263" t="s">
        <v>431</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row>
    <row r="15">
      <c r="A15" s="259" t="s">
        <v>448</v>
      </c>
      <c r="B15" s="265" t="str">
        <f>R[-2]C[0]*0,25</f>
        <v>#ERROR!</v>
      </c>
      <c r="C15" s="262" t="s">
        <v>429</v>
      </c>
      <c r="D15" s="262" t="s">
        <v>449</v>
      </c>
      <c r="E15" s="263" t="s">
        <v>431</v>
      </c>
      <c r="F15" s="259"/>
      <c r="G15" s="259"/>
      <c r="H15" s="259"/>
      <c r="I15" s="259"/>
      <c r="J15" s="259"/>
      <c r="K15" s="259"/>
      <c r="L15" s="259"/>
      <c r="M15" s="259"/>
      <c r="N15" s="259"/>
      <c r="O15" s="259"/>
      <c r="P15" s="259"/>
      <c r="Q15" s="259"/>
      <c r="R15" s="259"/>
      <c r="S15" s="259"/>
      <c r="T15" s="259"/>
      <c r="U15" s="259"/>
      <c r="V15" s="259"/>
      <c r="W15" s="259"/>
      <c r="X15" s="259"/>
      <c r="Y15" s="259"/>
      <c r="Z15" s="259"/>
      <c r="AA15" s="259"/>
      <c r="AB15" s="259"/>
    </row>
    <row r="16">
      <c r="A16" s="258"/>
      <c r="B16" s="272"/>
      <c r="C16" s="258"/>
      <c r="D16" s="258"/>
      <c r="E16" s="258"/>
      <c r="F16" s="258"/>
      <c r="G16" s="258"/>
      <c r="H16" s="258"/>
      <c r="I16" s="258"/>
      <c r="J16" s="258"/>
      <c r="K16" s="258"/>
      <c r="L16" s="258"/>
      <c r="M16" s="258"/>
      <c r="N16" s="258"/>
      <c r="O16" s="258"/>
      <c r="P16" s="258"/>
      <c r="Q16" s="259"/>
      <c r="R16" s="259"/>
      <c r="S16" s="259"/>
      <c r="T16" s="259"/>
      <c r="U16" s="259"/>
      <c r="V16" s="259"/>
      <c r="W16" s="259"/>
      <c r="X16" s="259"/>
      <c r="Y16" s="259"/>
      <c r="Z16" s="259"/>
      <c r="AA16" s="259"/>
      <c r="AB16" s="259"/>
    </row>
    <row r="17">
      <c r="A17" s="260" t="s">
        <v>450</v>
      </c>
      <c r="B17" s="273">
        <v>91.954</v>
      </c>
      <c r="C17" s="262" t="s">
        <v>451</v>
      </c>
      <c r="D17" s="262" t="s">
        <v>452</v>
      </c>
      <c r="E17" s="263" t="s">
        <v>453</v>
      </c>
      <c r="F17" s="266">
        <v>3032000.0</v>
      </c>
      <c r="G17" s="259" t="s">
        <v>454</v>
      </c>
      <c r="H17" s="264" t="s">
        <v>200</v>
      </c>
      <c r="I17" s="259"/>
      <c r="J17" s="204"/>
      <c r="K17" s="259"/>
      <c r="L17" s="259"/>
      <c r="M17" s="259"/>
      <c r="N17" s="259"/>
      <c r="O17" s="259"/>
      <c r="P17" s="259"/>
      <c r="Q17" s="259"/>
      <c r="R17" s="259"/>
      <c r="S17" s="259"/>
      <c r="T17" s="259"/>
      <c r="U17" s="259"/>
      <c r="V17" s="259"/>
      <c r="W17" s="259"/>
      <c r="X17" s="259"/>
      <c r="Y17" s="259"/>
      <c r="Z17" s="259"/>
      <c r="AA17" s="259"/>
      <c r="AB17" s="259"/>
    </row>
    <row r="18">
      <c r="A18" s="260" t="s">
        <v>455</v>
      </c>
      <c r="B18" s="274">
        <v>13.1</v>
      </c>
      <c r="C18" s="262" t="s">
        <v>451</v>
      </c>
      <c r="D18" s="262" t="s">
        <v>456</v>
      </c>
      <c r="E18" s="263" t="s">
        <v>457</v>
      </c>
      <c r="F18" s="214">
        <v>1.0E7</v>
      </c>
      <c r="G18" s="275" t="s">
        <v>458</v>
      </c>
      <c r="H18" s="264" t="s">
        <v>459</v>
      </c>
      <c r="I18" s="204"/>
      <c r="J18" s="204"/>
      <c r="K18" s="259"/>
      <c r="L18" s="259"/>
      <c r="M18" s="259"/>
      <c r="N18" s="259"/>
      <c r="O18" s="259"/>
      <c r="P18" s="259"/>
      <c r="Q18" s="259"/>
      <c r="R18" s="259"/>
      <c r="S18" s="259"/>
      <c r="T18" s="259"/>
      <c r="U18" s="259"/>
      <c r="V18" s="259"/>
      <c r="W18" s="259"/>
      <c r="X18" s="259"/>
      <c r="Y18" s="259"/>
      <c r="Z18" s="259"/>
      <c r="AA18" s="259"/>
      <c r="AB18" s="259"/>
    </row>
    <row r="19">
      <c r="A19" s="260" t="s">
        <v>460</v>
      </c>
      <c r="B19" s="274">
        <v>222.4</v>
      </c>
      <c r="C19" s="262" t="s">
        <v>451</v>
      </c>
      <c r="D19" s="262" t="s">
        <v>461</v>
      </c>
      <c r="E19" s="263" t="s">
        <v>462</v>
      </c>
      <c r="F19" s="214">
        <v>4.3</v>
      </c>
      <c r="G19" s="275" t="s">
        <v>463</v>
      </c>
      <c r="H19" s="264" t="s">
        <v>464</v>
      </c>
      <c r="I19" s="204"/>
      <c r="J19" s="204"/>
      <c r="K19" s="259"/>
      <c r="L19" s="259"/>
      <c r="M19" s="259"/>
      <c r="N19" s="259"/>
      <c r="O19" s="259"/>
      <c r="P19" s="259"/>
      <c r="Q19" s="259"/>
      <c r="R19" s="259"/>
      <c r="S19" s="259"/>
      <c r="T19" s="259"/>
      <c r="U19" s="259"/>
      <c r="V19" s="259"/>
      <c r="W19" s="259"/>
      <c r="X19" s="259"/>
      <c r="Y19" s="259"/>
      <c r="Z19" s="259"/>
      <c r="AA19" s="259"/>
      <c r="AB19" s="259"/>
    </row>
    <row r="20">
      <c r="A20" s="258"/>
      <c r="B20" s="258"/>
      <c r="C20" s="258"/>
      <c r="D20" s="258"/>
      <c r="E20" s="258"/>
      <c r="F20" s="258"/>
      <c r="G20" s="258"/>
      <c r="H20" s="258"/>
      <c r="I20" s="258"/>
      <c r="J20" s="258"/>
      <c r="K20" s="258"/>
      <c r="L20" s="258"/>
      <c r="M20" s="258"/>
      <c r="N20" s="258"/>
      <c r="O20" s="258"/>
      <c r="P20" s="258"/>
      <c r="Q20" s="258"/>
      <c r="R20" s="259"/>
      <c r="S20" s="259"/>
      <c r="T20" s="259"/>
      <c r="U20" s="259"/>
      <c r="V20" s="259"/>
      <c r="W20" s="259"/>
      <c r="X20" s="259"/>
      <c r="Y20" s="259"/>
      <c r="Z20" s="259"/>
      <c r="AA20" s="259"/>
      <c r="AB20" s="259"/>
    </row>
    <row r="21">
      <c r="A21" s="259" t="s">
        <v>465</v>
      </c>
      <c r="B21" s="259"/>
      <c r="C21" s="259"/>
      <c r="D21" s="204"/>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row>
    <row r="22">
      <c r="A22" s="259"/>
      <c r="B22" s="259"/>
      <c r="C22" s="259"/>
      <c r="D22" s="259"/>
      <c r="E22" s="259"/>
      <c r="F22" s="259"/>
      <c r="G22" s="259"/>
      <c r="H22" s="259"/>
      <c r="I22" s="276" t="str">
        <f>R[-5]C[-7]/78,58</f>
        <v>#ERROR!</v>
      </c>
      <c r="J22" s="259"/>
      <c r="K22" s="259"/>
      <c r="L22" s="259"/>
      <c r="M22" s="259"/>
      <c r="N22" s="259"/>
      <c r="O22" s="259"/>
      <c r="P22" s="259"/>
      <c r="Q22" s="259"/>
      <c r="R22" s="259"/>
      <c r="S22" s="259"/>
      <c r="T22" s="259"/>
      <c r="U22" s="259"/>
      <c r="V22" s="259"/>
      <c r="W22" s="259"/>
      <c r="X22" s="259"/>
      <c r="Y22" s="259"/>
      <c r="Z22" s="259"/>
      <c r="AA22" s="259"/>
      <c r="AB22" s="259"/>
    </row>
    <row r="23">
      <c r="A23" s="259" t="s">
        <v>466</v>
      </c>
      <c r="B23" s="259"/>
      <c r="C23" s="259"/>
      <c r="D23" s="262" t="s">
        <v>467</v>
      </c>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row>
    <row r="24">
      <c r="A24" s="259" t="s">
        <v>468</v>
      </c>
      <c r="B24" s="259"/>
      <c r="C24" s="259"/>
      <c r="D24" s="262" t="s">
        <v>469</v>
      </c>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row>
    <row r="25">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row>
    <row r="26">
      <c r="A26" s="259" t="s">
        <v>470</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row>
    <row r="27">
      <c r="A27" s="260" t="s">
        <v>471</v>
      </c>
      <c r="B27" s="273">
        <v>0.482502240473854</v>
      </c>
      <c r="C27" s="262" t="s">
        <v>451</v>
      </c>
      <c r="D27" s="262" t="s">
        <v>472</v>
      </c>
      <c r="E27" s="263" t="s">
        <v>473</v>
      </c>
      <c r="F27" s="266">
        <v>14100.0</v>
      </c>
      <c r="G27" s="259" t="s">
        <v>474</v>
      </c>
      <c r="H27" s="277" t="s">
        <v>475</v>
      </c>
      <c r="I27" s="259"/>
      <c r="J27" s="259"/>
      <c r="K27" s="259"/>
      <c r="L27" s="259"/>
      <c r="M27" s="259"/>
      <c r="N27" s="259"/>
      <c r="O27" s="259"/>
      <c r="P27" s="259"/>
      <c r="Q27" s="259"/>
      <c r="R27" s="259"/>
      <c r="S27" s="259"/>
      <c r="T27" s="259"/>
      <c r="U27" s="259"/>
      <c r="V27" s="259"/>
      <c r="W27" s="259"/>
      <c r="X27" s="259"/>
      <c r="Y27" s="259"/>
      <c r="Z27" s="259"/>
      <c r="AA27" s="259"/>
      <c r="AB27" s="259"/>
    </row>
    <row r="28">
      <c r="A28" s="260" t="s">
        <v>476</v>
      </c>
      <c r="B28" s="273">
        <v>6.64894931376382</v>
      </c>
      <c r="C28" s="262" t="s">
        <v>451</v>
      </c>
      <c r="D28" s="262" t="s">
        <v>472</v>
      </c>
      <c r="E28" s="263" t="s">
        <v>473</v>
      </c>
      <c r="F28" s="266">
        <v>194300.0</v>
      </c>
      <c r="G28" s="259" t="s">
        <v>474</v>
      </c>
      <c r="H28" s="277" t="s">
        <v>475</v>
      </c>
      <c r="I28" s="259"/>
      <c r="J28" s="259"/>
      <c r="K28" s="259"/>
      <c r="L28" s="259"/>
      <c r="M28" s="259"/>
      <c r="N28" s="259"/>
      <c r="O28" s="259"/>
      <c r="P28" s="259"/>
      <c r="Q28" s="259"/>
      <c r="R28" s="259"/>
      <c r="S28" s="259"/>
      <c r="T28" s="259"/>
      <c r="U28" s="259"/>
      <c r="V28" s="259"/>
      <c r="W28" s="259"/>
      <c r="X28" s="259"/>
      <c r="Y28" s="259"/>
      <c r="Z28" s="259"/>
      <c r="AA28" s="259"/>
      <c r="AB28" s="259"/>
    </row>
    <row r="29">
      <c r="A29" s="260" t="s">
        <v>477</v>
      </c>
      <c r="B29" s="268" t="s">
        <v>478</v>
      </c>
      <c r="C29" s="259"/>
      <c r="D29" s="262" t="s">
        <v>479</v>
      </c>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row>
    <row r="30">
      <c r="A30" s="258"/>
      <c r="B30" s="258"/>
      <c r="C30" s="258"/>
      <c r="D30" s="258"/>
      <c r="E30" s="258"/>
      <c r="F30" s="258"/>
      <c r="G30" s="258"/>
      <c r="H30" s="258"/>
      <c r="I30" s="258"/>
      <c r="J30" s="258"/>
      <c r="K30" s="258"/>
      <c r="L30" s="258"/>
      <c r="M30" s="258"/>
      <c r="N30" s="259"/>
      <c r="O30" s="259"/>
      <c r="P30" s="259"/>
      <c r="Q30" s="259"/>
      <c r="R30" s="259"/>
      <c r="S30" s="259"/>
      <c r="T30" s="259"/>
      <c r="U30" s="259"/>
      <c r="V30" s="259"/>
      <c r="W30" s="259"/>
      <c r="X30" s="259"/>
      <c r="Y30" s="259"/>
      <c r="Z30" s="259"/>
      <c r="AA30" s="259"/>
      <c r="AB30" s="259"/>
    </row>
    <row r="31">
      <c r="A31" s="259" t="s">
        <v>480</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row>
    <row r="32">
      <c r="A32" s="260" t="s">
        <v>481</v>
      </c>
      <c r="B32" s="269">
        <v>1472418.894</v>
      </c>
      <c r="C32" s="262" t="s">
        <v>429</v>
      </c>
      <c r="D32" s="259" t="s">
        <v>482</v>
      </c>
      <c r="E32" s="263" t="s">
        <v>473</v>
      </c>
      <c r="F32" s="266">
        <v>43028.0</v>
      </c>
      <c r="G32" s="259" t="s">
        <v>474</v>
      </c>
      <c r="H32" s="264" t="s">
        <v>475</v>
      </c>
      <c r="I32" s="259"/>
      <c r="J32" s="259"/>
      <c r="K32" s="259"/>
      <c r="L32" s="259"/>
      <c r="M32" s="259"/>
      <c r="N32" s="259"/>
      <c r="O32" s="259"/>
      <c r="P32" s="259"/>
      <c r="Q32" s="259"/>
      <c r="R32" s="259"/>
      <c r="S32" s="259"/>
      <c r="T32" s="259"/>
      <c r="U32" s="259"/>
      <c r="V32" s="259"/>
      <c r="W32" s="259"/>
      <c r="X32" s="259"/>
      <c r="Y32" s="259"/>
      <c r="Z32" s="259"/>
      <c r="AA32" s="259"/>
      <c r="AB32" s="259"/>
    </row>
    <row r="33">
      <c r="A33" s="260" t="s">
        <v>483</v>
      </c>
      <c r="B33" s="269">
        <v>2341573.107</v>
      </c>
      <c r="C33" s="262" t="s">
        <v>429</v>
      </c>
      <c r="D33" s="259" t="s">
        <v>482</v>
      </c>
      <c r="E33" s="263" t="s">
        <v>473</v>
      </c>
      <c r="F33" s="266">
        <v>68427.0</v>
      </c>
      <c r="G33" s="259" t="s">
        <v>474</v>
      </c>
      <c r="H33" s="264" t="s">
        <v>475</v>
      </c>
      <c r="I33" s="259"/>
      <c r="J33" s="259"/>
      <c r="K33" s="259"/>
      <c r="L33" s="259"/>
      <c r="M33" s="259"/>
      <c r="N33" s="259"/>
      <c r="O33" s="259"/>
      <c r="P33" s="259"/>
      <c r="Q33" s="259"/>
      <c r="R33" s="259"/>
      <c r="S33" s="259"/>
      <c r="T33" s="259"/>
      <c r="U33" s="259"/>
      <c r="V33" s="259"/>
      <c r="W33" s="259"/>
      <c r="X33" s="259"/>
      <c r="Y33" s="259"/>
      <c r="Z33" s="259"/>
      <c r="AA33" s="259"/>
      <c r="AB33" s="259"/>
    </row>
    <row r="34">
      <c r="A34" s="260" t="s">
        <v>484</v>
      </c>
      <c r="B34" s="269">
        <v>7380128.418</v>
      </c>
      <c r="C34" s="262" t="s">
        <v>429</v>
      </c>
      <c r="D34" s="259" t="s">
        <v>482</v>
      </c>
      <c r="E34" s="263" t="s">
        <v>473</v>
      </c>
      <c r="F34" s="266">
        <v>215667.0</v>
      </c>
      <c r="G34" s="259" t="s">
        <v>474</v>
      </c>
      <c r="H34" s="264" t="s">
        <v>475</v>
      </c>
      <c r="I34" s="259"/>
      <c r="J34" s="259"/>
      <c r="K34" s="259"/>
      <c r="L34" s="259"/>
      <c r="M34" s="259"/>
      <c r="N34" s="259"/>
      <c r="O34" s="259"/>
      <c r="P34" s="259"/>
      <c r="Q34" s="259"/>
      <c r="R34" s="259"/>
      <c r="S34" s="259"/>
      <c r="T34" s="259"/>
      <c r="U34" s="259"/>
      <c r="V34" s="259"/>
      <c r="W34" s="259"/>
      <c r="X34" s="259"/>
      <c r="Y34" s="259"/>
      <c r="Z34" s="259"/>
      <c r="AA34" s="259"/>
      <c r="AB34" s="259"/>
    </row>
    <row r="35">
      <c r="A35" s="260" t="s">
        <v>485</v>
      </c>
      <c r="B35" s="269">
        <v>540265.6293</v>
      </c>
      <c r="C35" s="262" t="s">
        <v>429</v>
      </c>
      <c r="D35" s="259" t="s">
        <v>486</v>
      </c>
      <c r="E35" s="263" t="s">
        <v>473</v>
      </c>
      <c r="F35" s="266">
        <v>15788.0</v>
      </c>
      <c r="G35" s="259" t="s">
        <v>474</v>
      </c>
      <c r="H35" s="264" t="s">
        <v>475</v>
      </c>
      <c r="I35" s="259"/>
      <c r="J35" s="259"/>
      <c r="K35" s="259"/>
      <c r="L35" s="259"/>
      <c r="M35" s="259"/>
      <c r="N35" s="259"/>
      <c r="O35" s="259"/>
      <c r="P35" s="259"/>
      <c r="Q35" s="259"/>
      <c r="R35" s="259"/>
      <c r="S35" s="259"/>
      <c r="T35" s="259"/>
      <c r="U35" s="259"/>
      <c r="V35" s="259"/>
      <c r="W35" s="259"/>
      <c r="X35" s="259"/>
      <c r="Y35" s="259"/>
      <c r="Z35" s="259"/>
      <c r="AA35" s="259"/>
      <c r="AB35" s="259"/>
    </row>
    <row r="36">
      <c r="A36" s="260" t="s">
        <v>487</v>
      </c>
      <c r="B36" s="269">
        <v>482912.8807</v>
      </c>
      <c r="C36" s="262" t="s">
        <v>429</v>
      </c>
      <c r="D36" s="259" t="s">
        <v>488</v>
      </c>
      <c r="E36" s="263" t="s">
        <v>473</v>
      </c>
      <c r="F36" s="266">
        <v>14112.0</v>
      </c>
      <c r="G36" s="259" t="s">
        <v>474</v>
      </c>
      <c r="H36" s="264" t="s">
        <v>475</v>
      </c>
      <c r="I36" s="259"/>
      <c r="J36" s="259"/>
      <c r="K36" s="259"/>
      <c r="L36" s="259"/>
      <c r="M36" s="259"/>
      <c r="N36" s="259"/>
      <c r="O36" s="259"/>
      <c r="P36" s="259"/>
      <c r="Q36" s="259"/>
      <c r="R36" s="259"/>
      <c r="S36" s="259"/>
      <c r="T36" s="259"/>
      <c r="U36" s="259"/>
      <c r="V36" s="259"/>
      <c r="W36" s="259"/>
      <c r="X36" s="259"/>
      <c r="Y36" s="259"/>
      <c r="Z36" s="259"/>
      <c r="AA36" s="259"/>
      <c r="AB36" s="259"/>
    </row>
    <row r="37">
      <c r="A37" s="260" t="s">
        <v>489</v>
      </c>
      <c r="B37" s="269">
        <v>56394.58811</v>
      </c>
      <c r="C37" s="262" t="s">
        <v>429</v>
      </c>
      <c r="D37" s="259" t="s">
        <v>490</v>
      </c>
      <c r="E37" s="263" t="s">
        <v>473</v>
      </c>
      <c r="F37" s="266">
        <v>1648.0</v>
      </c>
      <c r="G37" s="259" t="s">
        <v>474</v>
      </c>
      <c r="H37" s="259"/>
      <c r="I37" s="259"/>
      <c r="J37" s="259"/>
      <c r="K37" s="259"/>
      <c r="L37" s="259"/>
      <c r="M37" s="259"/>
      <c r="N37" s="259"/>
      <c r="O37" s="259"/>
      <c r="P37" s="259"/>
      <c r="Q37" s="259"/>
      <c r="R37" s="259"/>
      <c r="S37" s="259"/>
      <c r="T37" s="259"/>
      <c r="U37" s="259"/>
      <c r="V37" s="259"/>
      <c r="W37" s="259"/>
      <c r="X37" s="259"/>
      <c r="Y37" s="259"/>
      <c r="Z37" s="259"/>
      <c r="AA37" s="259"/>
      <c r="AB37" s="259"/>
    </row>
    <row r="38">
      <c r="A38" s="259"/>
      <c r="B38" s="268"/>
      <c r="C38" s="262"/>
      <c r="D38" s="262"/>
      <c r="E38" s="263"/>
      <c r="F38" s="259"/>
      <c r="G38" s="259"/>
      <c r="H38" s="259"/>
      <c r="I38" s="259"/>
      <c r="J38" s="259"/>
      <c r="K38" s="259"/>
      <c r="L38" s="259"/>
      <c r="M38" s="259"/>
      <c r="N38" s="259"/>
      <c r="O38" s="259"/>
      <c r="P38" s="259"/>
      <c r="Q38" s="259"/>
      <c r="R38" s="259"/>
      <c r="S38" s="259"/>
      <c r="T38" s="259"/>
      <c r="U38" s="259"/>
      <c r="V38" s="259"/>
      <c r="W38" s="259"/>
      <c r="X38" s="259"/>
      <c r="Y38" s="259"/>
      <c r="Z38" s="259"/>
      <c r="AA38" s="259"/>
      <c r="AB38" s="259"/>
    </row>
    <row r="39">
      <c r="A39" s="260" t="s">
        <v>491</v>
      </c>
      <c r="B39" s="268">
        <v>978.0</v>
      </c>
      <c r="C39" s="262" t="s">
        <v>429</v>
      </c>
      <c r="D39" s="262" t="s">
        <v>492</v>
      </c>
      <c r="E39" s="263" t="s">
        <v>493</v>
      </c>
      <c r="F39" s="259"/>
      <c r="G39" s="259"/>
      <c r="H39" s="208" t="s">
        <v>494</v>
      </c>
      <c r="I39" s="259"/>
      <c r="J39" s="259"/>
      <c r="K39" s="259"/>
      <c r="L39" s="259"/>
      <c r="M39" s="259"/>
      <c r="N39" s="259"/>
      <c r="O39" s="259"/>
      <c r="P39" s="259"/>
      <c r="Q39" s="259"/>
      <c r="R39" s="259"/>
      <c r="S39" s="259"/>
      <c r="T39" s="259"/>
      <c r="U39" s="259"/>
      <c r="V39" s="259"/>
      <c r="W39" s="259"/>
      <c r="X39" s="259"/>
      <c r="Y39" s="259"/>
      <c r="Z39" s="259"/>
      <c r="AA39" s="259"/>
      <c r="AB39" s="259"/>
    </row>
    <row r="40">
      <c r="A40" s="259"/>
      <c r="B40" s="26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row>
    <row r="41">
      <c r="A41" s="258"/>
      <c r="B41" s="278"/>
      <c r="C41" s="258"/>
      <c r="D41" s="258"/>
      <c r="E41" s="258"/>
      <c r="F41" s="258"/>
      <c r="G41" s="258"/>
      <c r="H41" s="258"/>
      <c r="I41" s="258"/>
      <c r="J41" s="258"/>
      <c r="K41" s="258"/>
      <c r="L41" s="258"/>
      <c r="M41" s="258"/>
      <c r="N41" s="259"/>
      <c r="O41" s="259"/>
      <c r="P41" s="259"/>
      <c r="Q41" s="259"/>
      <c r="R41" s="259"/>
      <c r="S41" s="259"/>
      <c r="T41" s="259"/>
      <c r="U41" s="259"/>
      <c r="V41" s="259"/>
      <c r="W41" s="259"/>
      <c r="X41" s="259"/>
      <c r="Y41" s="259"/>
      <c r="Z41" s="259"/>
      <c r="AA41" s="259"/>
      <c r="AB41" s="259"/>
    </row>
    <row r="42">
      <c r="A42" s="260" t="s">
        <v>495</v>
      </c>
      <c r="B42" s="268" t="s">
        <v>478</v>
      </c>
      <c r="C42" s="262"/>
      <c r="D42" s="259" t="s">
        <v>496</v>
      </c>
      <c r="E42" s="263" t="s">
        <v>497</v>
      </c>
      <c r="F42" s="259"/>
      <c r="G42" s="259"/>
      <c r="H42" s="264" t="s">
        <v>498</v>
      </c>
      <c r="I42" s="259"/>
      <c r="J42" s="259"/>
      <c r="K42" s="259"/>
      <c r="L42" s="259"/>
      <c r="M42" s="259"/>
      <c r="N42" s="259"/>
      <c r="O42" s="259"/>
      <c r="P42" s="259"/>
      <c r="Q42" s="259"/>
      <c r="R42" s="259"/>
      <c r="S42" s="259"/>
      <c r="T42" s="259"/>
      <c r="U42" s="259"/>
      <c r="V42" s="259"/>
      <c r="W42" s="259"/>
      <c r="X42" s="259"/>
      <c r="Y42" s="259"/>
      <c r="Z42" s="259"/>
      <c r="AA42" s="259"/>
      <c r="AB42" s="259"/>
    </row>
    <row r="43">
      <c r="A43" s="258"/>
      <c r="B43" s="258"/>
      <c r="C43" s="258"/>
      <c r="D43" s="258"/>
      <c r="E43" s="258"/>
      <c r="F43" s="258"/>
      <c r="G43" s="258"/>
      <c r="H43" s="258"/>
      <c r="I43" s="258"/>
      <c r="J43" s="258"/>
      <c r="K43" s="258"/>
      <c r="L43" s="258"/>
      <c r="M43" s="258"/>
      <c r="N43" s="259"/>
      <c r="O43" s="259"/>
      <c r="P43" s="259"/>
      <c r="Q43" s="259"/>
      <c r="R43" s="259"/>
      <c r="S43" s="259"/>
      <c r="T43" s="259"/>
      <c r="U43" s="259"/>
      <c r="V43" s="259"/>
      <c r="W43" s="259"/>
      <c r="X43" s="259"/>
      <c r="Y43" s="259"/>
      <c r="Z43" s="259"/>
      <c r="AA43" s="259"/>
      <c r="AB43" s="259"/>
    </row>
    <row r="44">
      <c r="A44" s="259" t="s">
        <v>499</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row>
    <row r="45">
      <c r="A45" s="260" t="s">
        <v>500</v>
      </c>
      <c r="B45" s="268" t="s">
        <v>478</v>
      </c>
      <c r="C45" s="259"/>
      <c r="D45" s="262" t="s">
        <v>501</v>
      </c>
      <c r="E45" s="263" t="s">
        <v>437</v>
      </c>
      <c r="F45" s="259"/>
      <c r="G45" s="259"/>
      <c r="H45" s="264" t="s">
        <v>502</v>
      </c>
      <c r="I45" s="259"/>
      <c r="J45" s="259"/>
      <c r="K45" s="259"/>
      <c r="L45" s="259"/>
      <c r="M45" s="259"/>
      <c r="N45" s="259"/>
      <c r="O45" s="259"/>
      <c r="P45" s="259"/>
      <c r="Q45" s="259"/>
      <c r="R45" s="259"/>
      <c r="S45" s="259"/>
      <c r="T45" s="259"/>
      <c r="U45" s="259"/>
      <c r="V45" s="259"/>
      <c r="W45" s="259"/>
      <c r="X45" s="259"/>
      <c r="Y45" s="259"/>
      <c r="Z45" s="259"/>
      <c r="AA45" s="259"/>
      <c r="AB45" s="259"/>
    </row>
    <row r="46">
      <c r="A46" s="260" t="s">
        <v>503</v>
      </c>
      <c r="B46" s="268" t="s">
        <v>478</v>
      </c>
      <c r="C46" s="259"/>
      <c r="D46" s="262" t="s">
        <v>501</v>
      </c>
      <c r="E46" s="263" t="s">
        <v>437</v>
      </c>
      <c r="F46" s="259"/>
      <c r="G46" s="259"/>
      <c r="H46" s="264" t="s">
        <v>502</v>
      </c>
      <c r="I46" s="259"/>
      <c r="J46" s="259"/>
      <c r="K46" s="259"/>
      <c r="L46" s="259"/>
      <c r="M46" s="259"/>
      <c r="N46" s="259"/>
      <c r="O46" s="259"/>
      <c r="P46" s="259"/>
      <c r="Q46" s="259"/>
      <c r="R46" s="259"/>
      <c r="S46" s="259"/>
      <c r="T46" s="259"/>
      <c r="U46" s="259"/>
      <c r="V46" s="259"/>
      <c r="W46" s="259"/>
      <c r="X46" s="259"/>
      <c r="Y46" s="259"/>
      <c r="Z46" s="259"/>
      <c r="AA46" s="259"/>
      <c r="AB46" s="259"/>
    </row>
    <row r="47">
      <c r="A47" s="260" t="s">
        <v>504</v>
      </c>
      <c r="B47" s="268" t="s">
        <v>478</v>
      </c>
      <c r="C47" s="259"/>
      <c r="D47" s="262" t="s">
        <v>505</v>
      </c>
      <c r="E47" s="263" t="s">
        <v>437</v>
      </c>
      <c r="F47" s="259"/>
      <c r="G47" s="259"/>
      <c r="H47" s="264" t="s">
        <v>502</v>
      </c>
      <c r="I47" s="259"/>
      <c r="J47" s="259"/>
      <c r="K47" s="259"/>
      <c r="L47" s="259"/>
      <c r="M47" s="259"/>
      <c r="N47" s="259"/>
      <c r="O47" s="259"/>
      <c r="P47" s="259"/>
      <c r="Q47" s="259"/>
      <c r="R47" s="259"/>
      <c r="S47" s="259"/>
      <c r="T47" s="259"/>
      <c r="U47" s="259"/>
      <c r="V47" s="259"/>
      <c r="W47" s="259"/>
      <c r="X47" s="259"/>
      <c r="Y47" s="259"/>
      <c r="Z47" s="259"/>
      <c r="AA47" s="259"/>
      <c r="AB47" s="259"/>
    </row>
    <row r="48">
      <c r="A48" s="260" t="s">
        <v>506</v>
      </c>
      <c r="B48" s="268" t="s">
        <v>478</v>
      </c>
      <c r="C48" s="259"/>
      <c r="D48" s="262" t="s">
        <v>507</v>
      </c>
      <c r="E48" s="263" t="s">
        <v>437</v>
      </c>
      <c r="F48" s="259"/>
      <c r="G48" s="259"/>
      <c r="H48" s="264" t="s">
        <v>502</v>
      </c>
      <c r="I48" s="259"/>
      <c r="J48" s="259"/>
      <c r="K48" s="259"/>
      <c r="L48" s="259"/>
      <c r="M48" s="259"/>
      <c r="N48" s="259"/>
      <c r="O48" s="259"/>
      <c r="P48" s="259"/>
      <c r="Q48" s="259"/>
      <c r="R48" s="259"/>
      <c r="S48" s="259"/>
      <c r="T48" s="259"/>
      <c r="U48" s="259"/>
      <c r="V48" s="259"/>
      <c r="W48" s="259"/>
      <c r="X48" s="259"/>
      <c r="Y48" s="259"/>
      <c r="Z48" s="259"/>
      <c r="AA48" s="259"/>
      <c r="AB48" s="259"/>
    </row>
    <row r="49">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row>
    <row r="50">
      <c r="A50" s="256"/>
      <c r="B50" s="278"/>
      <c r="C50" s="279"/>
      <c r="D50" s="258"/>
      <c r="E50" s="258"/>
      <c r="F50" s="258"/>
      <c r="G50" s="258"/>
      <c r="H50" s="258"/>
      <c r="I50" s="258"/>
      <c r="J50" s="258"/>
      <c r="K50" s="258"/>
      <c r="L50" s="258"/>
      <c r="M50" s="258"/>
      <c r="N50" s="259"/>
      <c r="O50" s="259"/>
      <c r="P50" s="259"/>
      <c r="Q50" s="259"/>
      <c r="R50" s="259"/>
      <c r="S50" s="259"/>
      <c r="T50" s="259"/>
      <c r="U50" s="259"/>
      <c r="V50" s="259"/>
      <c r="W50" s="259"/>
      <c r="X50" s="259"/>
      <c r="Y50" s="259"/>
      <c r="Z50" s="259"/>
      <c r="AA50" s="259"/>
      <c r="AB50" s="259"/>
    </row>
    <row r="51">
      <c r="A51" s="204" t="s">
        <v>508</v>
      </c>
      <c r="B51" s="204"/>
      <c r="C51" s="204"/>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row>
    <row r="52">
      <c r="A52" s="260" t="s">
        <v>509</v>
      </c>
      <c r="B52" s="268" t="s">
        <v>478</v>
      </c>
      <c r="C52" s="259"/>
      <c r="D52" s="262" t="s">
        <v>510</v>
      </c>
      <c r="E52" s="263" t="s">
        <v>437</v>
      </c>
      <c r="F52" s="259"/>
      <c r="G52" s="259"/>
      <c r="H52" s="208" t="s">
        <v>338</v>
      </c>
      <c r="I52" s="259"/>
      <c r="J52" s="259"/>
      <c r="K52" s="259"/>
      <c r="L52" s="259"/>
      <c r="M52" s="259"/>
      <c r="N52" s="259"/>
      <c r="O52" s="259"/>
      <c r="P52" s="259"/>
      <c r="Q52" s="259"/>
      <c r="R52" s="259"/>
      <c r="S52" s="259"/>
      <c r="T52" s="259"/>
      <c r="U52" s="259"/>
      <c r="V52" s="259"/>
      <c r="W52" s="259"/>
      <c r="X52" s="259"/>
      <c r="Y52" s="259"/>
      <c r="Z52" s="259"/>
      <c r="AA52" s="259"/>
      <c r="AB52" s="259"/>
    </row>
    <row r="53">
      <c r="A53" s="260"/>
      <c r="B53" s="268"/>
      <c r="C53" s="259"/>
      <c r="D53" s="262"/>
      <c r="E53" s="263"/>
      <c r="F53" s="259"/>
      <c r="G53" s="259"/>
      <c r="H53" s="259"/>
      <c r="I53" s="259"/>
      <c r="J53" s="259"/>
      <c r="K53" s="259"/>
      <c r="L53" s="259"/>
      <c r="M53" s="259"/>
      <c r="N53" s="259"/>
      <c r="O53" s="259"/>
      <c r="P53" s="259"/>
      <c r="Q53" s="259"/>
      <c r="R53" s="259"/>
      <c r="S53" s="259"/>
      <c r="T53" s="259"/>
      <c r="U53" s="259"/>
      <c r="V53" s="259"/>
      <c r="W53" s="259"/>
      <c r="X53" s="259"/>
      <c r="Y53" s="259"/>
      <c r="Z53" s="259"/>
      <c r="AA53" s="259"/>
      <c r="AB53" s="259"/>
    </row>
    <row r="54">
      <c r="A54" s="260" t="s">
        <v>511</v>
      </c>
      <c r="B54" s="268" t="s">
        <v>478</v>
      </c>
      <c r="C54" s="259"/>
      <c r="D54" s="262" t="s">
        <v>512</v>
      </c>
      <c r="E54" s="263" t="s">
        <v>513</v>
      </c>
      <c r="F54" s="259"/>
      <c r="G54" s="259"/>
      <c r="H54" s="264" t="s">
        <v>514</v>
      </c>
      <c r="I54" s="259"/>
      <c r="J54" s="259"/>
      <c r="K54" s="259"/>
      <c r="L54" s="259"/>
      <c r="M54" s="259"/>
      <c r="N54" s="259"/>
      <c r="O54" s="259"/>
      <c r="P54" s="259"/>
      <c r="Q54" s="259"/>
      <c r="R54" s="259"/>
      <c r="S54" s="259"/>
      <c r="T54" s="259"/>
      <c r="U54" s="259"/>
      <c r="V54" s="259"/>
      <c r="W54" s="259"/>
      <c r="X54" s="259"/>
      <c r="Y54" s="259"/>
      <c r="Z54" s="259"/>
      <c r="AA54" s="259"/>
      <c r="AB54" s="259"/>
    </row>
    <row r="55">
      <c r="A55" s="260" t="s">
        <v>515</v>
      </c>
      <c r="B55" s="268" t="s">
        <v>478</v>
      </c>
      <c r="C55" s="259"/>
      <c r="D55" s="262" t="s">
        <v>516</v>
      </c>
      <c r="E55" s="263" t="s">
        <v>513</v>
      </c>
      <c r="F55" s="259"/>
      <c r="G55" s="259"/>
      <c r="H55" s="264" t="s">
        <v>517</v>
      </c>
      <c r="I55" s="259"/>
      <c r="J55" s="259"/>
      <c r="K55" s="259"/>
      <c r="L55" s="259"/>
      <c r="M55" s="259"/>
      <c r="N55" s="259"/>
      <c r="O55" s="259"/>
      <c r="P55" s="259"/>
      <c r="Q55" s="259"/>
      <c r="R55" s="259"/>
      <c r="S55" s="259"/>
      <c r="T55" s="259"/>
      <c r="U55" s="259"/>
      <c r="V55" s="259"/>
      <c r="W55" s="259"/>
      <c r="X55" s="259"/>
      <c r="Y55" s="259"/>
      <c r="Z55" s="259"/>
      <c r="AA55" s="259"/>
      <c r="AB55" s="259"/>
    </row>
    <row r="56">
      <c r="A56" s="260" t="s">
        <v>518</v>
      </c>
      <c r="B56" s="268" t="s">
        <v>478</v>
      </c>
      <c r="C56" s="259"/>
      <c r="D56" s="262" t="s">
        <v>519</v>
      </c>
      <c r="E56" s="259"/>
      <c r="F56" s="259"/>
      <c r="G56" s="259"/>
      <c r="H56" s="208" t="s">
        <v>520</v>
      </c>
      <c r="I56" s="259"/>
      <c r="J56" s="259"/>
      <c r="K56" s="259"/>
      <c r="L56" s="259"/>
      <c r="M56" s="259"/>
      <c r="N56" s="259"/>
      <c r="O56" s="259"/>
      <c r="P56" s="259"/>
      <c r="Q56" s="259"/>
      <c r="R56" s="259"/>
      <c r="S56" s="259"/>
      <c r="T56" s="259"/>
      <c r="U56" s="259"/>
      <c r="V56" s="259"/>
      <c r="W56" s="259"/>
      <c r="X56" s="259"/>
      <c r="Y56" s="259"/>
      <c r="Z56" s="259"/>
      <c r="AA56" s="259"/>
      <c r="AB56" s="259"/>
    </row>
    <row r="57">
      <c r="A57" s="260" t="s">
        <v>521</v>
      </c>
      <c r="B57" s="280">
        <v>0.02</v>
      </c>
      <c r="C57" s="259"/>
      <c r="D57" s="262" t="s">
        <v>522</v>
      </c>
      <c r="E57" s="259"/>
      <c r="F57" s="259"/>
      <c r="G57" s="259"/>
      <c r="H57" s="208" t="s">
        <v>523</v>
      </c>
      <c r="I57" s="259"/>
      <c r="J57" s="259"/>
      <c r="K57" s="259"/>
      <c r="L57" s="259"/>
      <c r="M57" s="259"/>
      <c r="N57" s="259"/>
      <c r="O57" s="259"/>
      <c r="P57" s="259"/>
      <c r="Q57" s="259"/>
      <c r="R57" s="259"/>
      <c r="S57" s="259"/>
      <c r="T57" s="259"/>
      <c r="U57" s="259"/>
      <c r="V57" s="259"/>
      <c r="W57" s="259"/>
      <c r="X57" s="259"/>
      <c r="Y57" s="259"/>
      <c r="Z57" s="259"/>
      <c r="AA57" s="259"/>
      <c r="AB57" s="259"/>
    </row>
    <row r="58">
      <c r="A58" s="260" t="s">
        <v>524</v>
      </c>
      <c r="B58" s="268">
        <v>26.0</v>
      </c>
      <c r="C58" s="262" t="s">
        <v>337</v>
      </c>
      <c r="D58" s="259" t="s">
        <v>525</v>
      </c>
      <c r="E58" s="263"/>
      <c r="F58" s="259"/>
      <c r="G58" s="259"/>
      <c r="H58" s="259"/>
      <c r="I58" s="259"/>
      <c r="J58" s="259"/>
      <c r="K58" s="259"/>
      <c r="L58" s="259"/>
      <c r="M58" s="259"/>
      <c r="N58" s="259"/>
      <c r="O58" s="259"/>
      <c r="P58" s="259"/>
      <c r="Q58" s="259"/>
      <c r="R58" s="259"/>
      <c r="S58" s="259"/>
      <c r="T58" s="259"/>
      <c r="U58" s="259"/>
      <c r="V58" s="259"/>
      <c r="W58" s="259"/>
      <c r="X58" s="259"/>
      <c r="Y58" s="259"/>
      <c r="Z58" s="259"/>
      <c r="AA58" s="259"/>
      <c r="AB58" s="259"/>
    </row>
    <row r="59">
      <c r="A59" s="260" t="s">
        <v>526</v>
      </c>
      <c r="B59" s="268" t="s">
        <v>478</v>
      </c>
      <c r="C59" s="259"/>
      <c r="D59" s="262" t="s">
        <v>527</v>
      </c>
      <c r="E59" s="259"/>
      <c r="F59" s="259"/>
      <c r="G59" s="259"/>
      <c r="H59" s="264" t="s">
        <v>514</v>
      </c>
      <c r="I59" s="259"/>
      <c r="J59" s="259"/>
      <c r="K59" s="259"/>
      <c r="L59" s="259"/>
      <c r="M59" s="259"/>
      <c r="N59" s="259"/>
      <c r="O59" s="259"/>
      <c r="P59" s="259"/>
      <c r="Q59" s="259"/>
      <c r="R59" s="259"/>
      <c r="S59" s="259"/>
      <c r="T59" s="259"/>
      <c r="U59" s="259"/>
      <c r="V59" s="259"/>
      <c r="W59" s="259"/>
      <c r="X59" s="259"/>
      <c r="Y59" s="259"/>
      <c r="Z59" s="259"/>
      <c r="AA59" s="259"/>
      <c r="AB59" s="259"/>
    </row>
    <row r="60">
      <c r="A60" s="260" t="s">
        <v>528</v>
      </c>
      <c r="B60" s="268" t="s">
        <v>478</v>
      </c>
      <c r="C60" s="259"/>
      <c r="D60" s="262" t="s">
        <v>529</v>
      </c>
      <c r="E60" s="263" t="s">
        <v>513</v>
      </c>
      <c r="F60" s="259"/>
      <c r="G60" s="259"/>
      <c r="H60" s="264" t="s">
        <v>517</v>
      </c>
      <c r="I60" s="204"/>
      <c r="J60" s="259"/>
      <c r="K60" s="259"/>
      <c r="L60" s="259"/>
      <c r="M60" s="259"/>
      <c r="N60" s="259"/>
      <c r="O60" s="259"/>
      <c r="P60" s="259"/>
      <c r="Q60" s="259"/>
      <c r="R60" s="259"/>
      <c r="S60" s="259"/>
      <c r="T60" s="259"/>
      <c r="U60" s="259"/>
      <c r="V60" s="259"/>
      <c r="W60" s="259"/>
      <c r="X60" s="259"/>
      <c r="Y60" s="259"/>
      <c r="Z60" s="259"/>
      <c r="AA60" s="259"/>
      <c r="AB60" s="259"/>
    </row>
    <row r="61">
      <c r="A61" s="260" t="s">
        <v>530</v>
      </c>
      <c r="B61" s="268" t="s">
        <v>478</v>
      </c>
      <c r="C61" s="259"/>
      <c r="D61" s="262" t="s">
        <v>512</v>
      </c>
      <c r="E61" s="263" t="s">
        <v>513</v>
      </c>
      <c r="F61" s="259"/>
      <c r="G61" s="259"/>
      <c r="H61" s="264" t="s">
        <v>514</v>
      </c>
      <c r="I61" s="259"/>
      <c r="J61" s="259"/>
      <c r="K61" s="259"/>
      <c r="L61" s="259"/>
      <c r="M61" s="259"/>
      <c r="N61" s="259"/>
      <c r="O61" s="259"/>
      <c r="P61" s="259"/>
      <c r="Q61" s="259"/>
      <c r="R61" s="259"/>
      <c r="S61" s="259"/>
      <c r="T61" s="259"/>
      <c r="U61" s="259"/>
      <c r="V61" s="259"/>
      <c r="W61" s="259"/>
      <c r="X61" s="259"/>
      <c r="Y61" s="259"/>
      <c r="Z61" s="259"/>
      <c r="AA61" s="259"/>
      <c r="AB61" s="259"/>
    </row>
    <row r="62">
      <c r="A62" s="260" t="s">
        <v>531</v>
      </c>
      <c r="B62" s="268" t="s">
        <v>478</v>
      </c>
      <c r="C62" s="259"/>
      <c r="D62" s="262" t="s">
        <v>516</v>
      </c>
      <c r="E62" s="263" t="s">
        <v>513</v>
      </c>
      <c r="F62" s="259"/>
      <c r="G62" s="259"/>
      <c r="H62" s="264" t="s">
        <v>517</v>
      </c>
      <c r="I62" s="259"/>
      <c r="J62" s="259"/>
      <c r="K62" s="259"/>
      <c r="L62" s="259"/>
      <c r="M62" s="259"/>
      <c r="N62" s="259"/>
      <c r="O62" s="259"/>
      <c r="P62" s="259"/>
      <c r="Q62" s="259"/>
      <c r="R62" s="259"/>
      <c r="S62" s="259"/>
      <c r="T62" s="259"/>
      <c r="U62" s="259"/>
      <c r="V62" s="259"/>
      <c r="W62" s="259"/>
      <c r="X62" s="259"/>
      <c r="Y62" s="259"/>
      <c r="Z62" s="259"/>
      <c r="AA62" s="259"/>
      <c r="AB62" s="259"/>
    </row>
    <row r="63">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row>
    <row r="64">
      <c r="A64" s="260" t="s">
        <v>532</v>
      </c>
      <c r="B64" s="268" t="s">
        <v>478</v>
      </c>
      <c r="C64" s="259"/>
      <c r="D64" s="262" t="s">
        <v>516</v>
      </c>
      <c r="E64" s="263" t="s">
        <v>513</v>
      </c>
      <c r="F64" s="259"/>
      <c r="G64" s="259"/>
      <c r="H64" s="264" t="s">
        <v>517</v>
      </c>
      <c r="I64" s="259"/>
      <c r="J64" s="259"/>
      <c r="K64" s="259"/>
      <c r="L64" s="259"/>
      <c r="M64" s="259"/>
      <c r="N64" s="259"/>
      <c r="O64" s="259"/>
      <c r="P64" s="259"/>
      <c r="Q64" s="259"/>
      <c r="R64" s="259"/>
      <c r="S64" s="259"/>
      <c r="T64" s="259"/>
      <c r="U64" s="259"/>
      <c r="V64" s="259"/>
      <c r="W64" s="259"/>
      <c r="X64" s="259"/>
      <c r="Y64" s="259"/>
      <c r="Z64" s="259"/>
      <c r="AA64" s="259"/>
      <c r="AB64" s="259"/>
    </row>
    <row r="65">
      <c r="A65" s="258"/>
      <c r="B65" s="258"/>
      <c r="C65" s="258"/>
      <c r="D65" s="258"/>
      <c r="E65" s="258"/>
      <c r="F65" s="258"/>
      <c r="G65" s="258"/>
      <c r="H65" s="258"/>
      <c r="I65" s="258"/>
      <c r="J65" s="258"/>
      <c r="K65" s="258"/>
      <c r="L65" s="258"/>
      <c r="M65" s="258"/>
      <c r="N65" s="259"/>
      <c r="O65" s="259"/>
      <c r="P65" s="259"/>
      <c r="Q65" s="259"/>
      <c r="R65" s="259"/>
      <c r="S65" s="259"/>
      <c r="T65" s="259"/>
      <c r="U65" s="259"/>
      <c r="V65" s="259"/>
      <c r="W65" s="259"/>
      <c r="X65" s="259"/>
      <c r="Y65" s="259"/>
      <c r="Z65" s="259"/>
      <c r="AA65" s="259"/>
      <c r="AB65" s="259"/>
    </row>
    <row r="66">
      <c r="A66" s="267" t="s">
        <v>533</v>
      </c>
      <c r="B66" s="268" t="s">
        <v>534</v>
      </c>
      <c r="C66" s="259"/>
      <c r="D66" s="262" t="s">
        <v>535</v>
      </c>
      <c r="E66" s="263" t="s">
        <v>536</v>
      </c>
      <c r="F66" s="259"/>
      <c r="G66" s="259"/>
      <c r="H66" s="277" t="s">
        <v>537</v>
      </c>
      <c r="I66" s="259"/>
      <c r="J66" s="259"/>
      <c r="K66" s="259"/>
      <c r="L66" s="259"/>
      <c r="M66" s="259"/>
      <c r="N66" s="259"/>
      <c r="O66" s="259"/>
      <c r="P66" s="259"/>
      <c r="Q66" s="259"/>
      <c r="R66" s="259"/>
      <c r="S66" s="259"/>
      <c r="T66" s="259"/>
      <c r="U66" s="259"/>
      <c r="V66" s="259"/>
      <c r="W66" s="259"/>
      <c r="X66" s="259"/>
      <c r="Y66" s="259"/>
      <c r="Z66" s="259"/>
      <c r="AA66" s="259"/>
      <c r="AB66" s="259"/>
    </row>
    <row r="67">
      <c r="A67" s="281"/>
    </row>
    <row r="68">
      <c r="A68" s="281"/>
    </row>
    <row r="69">
      <c r="A69" s="281"/>
    </row>
    <row r="70">
      <c r="A70" s="281"/>
    </row>
    <row r="71">
      <c r="A71" s="281"/>
    </row>
    <row r="72">
      <c r="A72" s="281"/>
    </row>
    <row r="73">
      <c r="A73" s="281"/>
    </row>
    <row r="74">
      <c r="A74" s="281"/>
    </row>
    <row r="75">
      <c r="A75" s="281"/>
    </row>
    <row r="76">
      <c r="A76" s="281"/>
    </row>
    <row r="77">
      <c r="A77" s="281"/>
    </row>
    <row r="78">
      <c r="A78" s="281"/>
    </row>
    <row r="79">
      <c r="A79" s="281"/>
    </row>
    <row r="80">
      <c r="A80" s="281"/>
    </row>
    <row r="81">
      <c r="A81" s="281"/>
    </row>
    <row r="82">
      <c r="A82" s="281"/>
    </row>
    <row r="83">
      <c r="A83" s="281"/>
    </row>
    <row r="84">
      <c r="A84" s="281"/>
    </row>
    <row r="85">
      <c r="A85" s="281"/>
    </row>
    <row r="86">
      <c r="A86" s="281"/>
    </row>
    <row r="87">
      <c r="A87" s="281"/>
    </row>
    <row r="88">
      <c r="A88" s="281"/>
    </row>
    <row r="89">
      <c r="A89" s="281"/>
    </row>
    <row r="90">
      <c r="A90" s="281"/>
    </row>
    <row r="91">
      <c r="A91" s="281"/>
    </row>
    <row r="92">
      <c r="A92" s="281"/>
    </row>
    <row r="93">
      <c r="A93" s="281"/>
    </row>
    <row r="94">
      <c r="A94" s="281"/>
    </row>
    <row r="95">
      <c r="A95" s="281"/>
    </row>
    <row r="96">
      <c r="A96" s="281"/>
    </row>
    <row r="97">
      <c r="A97" s="281"/>
    </row>
    <row r="98">
      <c r="A98" s="281"/>
    </row>
    <row r="99">
      <c r="A99" s="281"/>
    </row>
    <row r="100">
      <c r="A100" s="281"/>
    </row>
    <row r="101">
      <c r="A101" s="281"/>
    </row>
    <row r="102">
      <c r="A102" s="281"/>
    </row>
    <row r="103">
      <c r="A103" s="281"/>
    </row>
    <row r="104">
      <c r="A104" s="281"/>
    </row>
    <row r="105">
      <c r="A105" s="281"/>
    </row>
    <row r="106">
      <c r="A106" s="281"/>
    </row>
    <row r="107">
      <c r="A107" s="281"/>
    </row>
    <row r="108">
      <c r="A108" s="281"/>
    </row>
    <row r="109">
      <c r="A109" s="281"/>
    </row>
    <row r="110">
      <c r="A110" s="281"/>
    </row>
    <row r="111">
      <c r="A111" s="281"/>
    </row>
    <row r="112">
      <c r="A112" s="281"/>
    </row>
    <row r="113">
      <c r="A113" s="281"/>
    </row>
    <row r="114">
      <c r="A114" s="281"/>
    </row>
    <row r="115">
      <c r="A115" s="281"/>
    </row>
    <row r="116">
      <c r="A116" s="281"/>
    </row>
    <row r="117">
      <c r="A117" s="281"/>
    </row>
    <row r="118">
      <c r="A118" s="281"/>
    </row>
    <row r="119">
      <c r="A119" s="281"/>
    </row>
    <row r="120">
      <c r="A120" s="281"/>
    </row>
    <row r="121">
      <c r="A121" s="281"/>
    </row>
    <row r="122">
      <c r="A122" s="281"/>
    </row>
    <row r="123">
      <c r="A123" s="281"/>
    </row>
    <row r="124">
      <c r="A124" s="281"/>
    </row>
    <row r="125">
      <c r="A125" s="281"/>
    </row>
    <row r="126">
      <c r="A126" s="281"/>
    </row>
    <row r="127">
      <c r="A127" s="281"/>
    </row>
    <row r="128">
      <c r="A128" s="281"/>
    </row>
    <row r="129">
      <c r="A129" s="281"/>
    </row>
    <row r="130">
      <c r="A130" s="281"/>
    </row>
    <row r="131">
      <c r="A131" s="281"/>
    </row>
    <row r="132">
      <c r="A132" s="281"/>
    </row>
    <row r="133">
      <c r="A133" s="281"/>
    </row>
    <row r="134">
      <c r="A134" s="281"/>
    </row>
    <row r="135">
      <c r="A135" s="281"/>
    </row>
    <row r="136">
      <c r="A136" s="281"/>
    </row>
    <row r="137">
      <c r="A137" s="281"/>
    </row>
    <row r="138">
      <c r="A138" s="281"/>
    </row>
    <row r="139">
      <c r="A139" s="281"/>
    </row>
    <row r="140">
      <c r="A140" s="281"/>
    </row>
    <row r="141">
      <c r="A141" s="281"/>
    </row>
    <row r="142">
      <c r="A142" s="281"/>
    </row>
    <row r="143">
      <c r="A143" s="281"/>
    </row>
    <row r="144">
      <c r="A144" s="281"/>
    </row>
    <row r="145">
      <c r="A145" s="281"/>
    </row>
    <row r="146">
      <c r="A146" s="281"/>
    </row>
    <row r="147">
      <c r="A147" s="281"/>
    </row>
    <row r="148">
      <c r="A148" s="281"/>
    </row>
    <row r="149">
      <c r="A149" s="281"/>
    </row>
    <row r="150">
      <c r="A150" s="281"/>
    </row>
    <row r="151">
      <c r="A151" s="281"/>
    </row>
    <row r="152">
      <c r="A152" s="281"/>
    </row>
    <row r="153">
      <c r="A153" s="281"/>
    </row>
    <row r="154">
      <c r="A154" s="281"/>
    </row>
    <row r="155">
      <c r="A155" s="281"/>
    </row>
    <row r="156">
      <c r="A156" s="281"/>
    </row>
    <row r="157">
      <c r="A157" s="281"/>
    </row>
    <row r="158">
      <c r="A158" s="281"/>
    </row>
    <row r="159">
      <c r="A159" s="281"/>
    </row>
    <row r="160">
      <c r="A160" s="281"/>
    </row>
    <row r="161">
      <c r="A161" s="281"/>
    </row>
    <row r="162">
      <c r="A162" s="281"/>
    </row>
    <row r="163">
      <c r="A163" s="281"/>
    </row>
    <row r="164">
      <c r="A164" s="281"/>
    </row>
    <row r="165">
      <c r="A165" s="281"/>
    </row>
    <row r="166">
      <c r="A166" s="281"/>
    </row>
    <row r="167">
      <c r="A167" s="281"/>
    </row>
    <row r="168">
      <c r="A168" s="281"/>
    </row>
    <row r="169">
      <c r="A169" s="281"/>
    </row>
    <row r="170">
      <c r="A170" s="281"/>
    </row>
    <row r="171">
      <c r="A171" s="281"/>
    </row>
    <row r="172">
      <c r="A172" s="281"/>
    </row>
    <row r="173">
      <c r="A173" s="281"/>
    </row>
    <row r="174">
      <c r="A174" s="281"/>
    </row>
    <row r="175">
      <c r="A175" s="281"/>
    </row>
    <row r="176">
      <c r="A176" s="281"/>
    </row>
    <row r="177">
      <c r="A177" s="281"/>
    </row>
    <row r="178">
      <c r="A178" s="281"/>
    </row>
    <row r="179">
      <c r="A179" s="281"/>
    </row>
    <row r="180">
      <c r="A180" s="281"/>
    </row>
    <row r="181">
      <c r="A181" s="281"/>
    </row>
    <row r="182">
      <c r="A182" s="281"/>
    </row>
    <row r="183">
      <c r="A183" s="281"/>
    </row>
    <row r="184">
      <c r="A184" s="281"/>
    </row>
    <row r="185">
      <c r="A185" s="281"/>
    </row>
    <row r="186">
      <c r="A186" s="281"/>
    </row>
    <row r="187">
      <c r="A187" s="281"/>
    </row>
    <row r="188">
      <c r="A188" s="281"/>
    </row>
    <row r="189">
      <c r="A189" s="281"/>
    </row>
    <row r="190">
      <c r="A190" s="281"/>
    </row>
    <row r="191">
      <c r="A191" s="281"/>
    </row>
    <row r="192">
      <c r="A192" s="281"/>
    </row>
    <row r="193">
      <c r="A193" s="281"/>
    </row>
    <row r="194">
      <c r="A194" s="281"/>
    </row>
    <row r="195">
      <c r="A195" s="281"/>
    </row>
    <row r="196">
      <c r="A196" s="281"/>
    </row>
    <row r="197">
      <c r="A197" s="281"/>
    </row>
    <row r="198">
      <c r="A198" s="281"/>
    </row>
    <row r="199">
      <c r="A199" s="281"/>
    </row>
    <row r="200">
      <c r="A200" s="281"/>
    </row>
    <row r="201">
      <c r="A201" s="281"/>
    </row>
    <row r="202">
      <c r="A202" s="281"/>
    </row>
    <row r="203">
      <c r="A203" s="281"/>
    </row>
    <row r="204">
      <c r="A204" s="281"/>
    </row>
    <row r="205">
      <c r="A205" s="281"/>
    </row>
    <row r="206">
      <c r="A206" s="281"/>
    </row>
    <row r="207">
      <c r="A207" s="281"/>
    </row>
    <row r="208">
      <c r="A208" s="281"/>
    </row>
    <row r="209">
      <c r="A209" s="281"/>
    </row>
    <row r="210">
      <c r="A210" s="281"/>
    </row>
    <row r="211">
      <c r="A211" s="281"/>
    </row>
    <row r="212">
      <c r="A212" s="281"/>
    </row>
    <row r="213">
      <c r="A213" s="281"/>
    </row>
    <row r="214">
      <c r="A214" s="281"/>
    </row>
    <row r="215">
      <c r="A215" s="281"/>
    </row>
    <row r="216">
      <c r="A216" s="281"/>
    </row>
    <row r="217">
      <c r="A217" s="281"/>
    </row>
    <row r="218">
      <c r="A218" s="281"/>
    </row>
    <row r="219">
      <c r="A219" s="281"/>
    </row>
    <row r="220">
      <c r="A220" s="281"/>
    </row>
    <row r="221">
      <c r="A221" s="281"/>
    </row>
    <row r="222">
      <c r="A222" s="281"/>
    </row>
    <row r="223">
      <c r="A223" s="281"/>
    </row>
    <row r="224">
      <c r="A224" s="281"/>
    </row>
    <row r="225">
      <c r="A225" s="281"/>
    </row>
    <row r="226">
      <c r="A226" s="281"/>
    </row>
    <row r="227">
      <c r="A227" s="281"/>
    </row>
    <row r="228">
      <c r="A228" s="281"/>
    </row>
    <row r="229">
      <c r="A229" s="281"/>
    </row>
    <row r="230">
      <c r="A230" s="281"/>
    </row>
    <row r="231">
      <c r="A231" s="281"/>
    </row>
    <row r="232">
      <c r="A232" s="281"/>
    </row>
    <row r="233">
      <c r="A233" s="281"/>
    </row>
    <row r="234">
      <c r="A234" s="281"/>
    </row>
    <row r="235">
      <c r="A235" s="281"/>
    </row>
    <row r="236">
      <c r="A236" s="281"/>
    </row>
    <row r="237">
      <c r="A237" s="281"/>
    </row>
    <row r="238">
      <c r="A238" s="281"/>
    </row>
    <row r="239">
      <c r="A239" s="281"/>
    </row>
    <row r="240">
      <c r="A240" s="281"/>
    </row>
    <row r="241">
      <c r="A241" s="281"/>
    </row>
    <row r="242">
      <c r="A242" s="281"/>
    </row>
    <row r="243">
      <c r="A243" s="281"/>
    </row>
    <row r="244">
      <c r="A244" s="281"/>
    </row>
    <row r="245">
      <c r="A245" s="281"/>
    </row>
    <row r="246">
      <c r="A246" s="281"/>
    </row>
    <row r="247">
      <c r="A247" s="281"/>
    </row>
    <row r="248">
      <c r="A248" s="281"/>
    </row>
    <row r="249">
      <c r="A249" s="281"/>
    </row>
    <row r="250">
      <c r="A250" s="281"/>
    </row>
    <row r="251">
      <c r="A251" s="281"/>
    </row>
    <row r="252">
      <c r="A252" s="281"/>
    </row>
    <row r="253">
      <c r="A253" s="281"/>
    </row>
    <row r="254">
      <c r="A254" s="281"/>
    </row>
    <row r="255">
      <c r="A255" s="281"/>
    </row>
    <row r="256">
      <c r="A256" s="281"/>
    </row>
    <row r="257">
      <c r="A257" s="281"/>
    </row>
    <row r="258">
      <c r="A258" s="281"/>
    </row>
    <row r="259">
      <c r="A259" s="281"/>
    </row>
    <row r="260">
      <c r="A260" s="281"/>
    </row>
    <row r="261">
      <c r="A261" s="281"/>
    </row>
    <row r="262">
      <c r="A262" s="281"/>
    </row>
    <row r="263">
      <c r="A263" s="281"/>
    </row>
    <row r="264">
      <c r="A264" s="281"/>
    </row>
    <row r="265">
      <c r="A265" s="281"/>
    </row>
    <row r="266">
      <c r="A266" s="281"/>
    </row>
    <row r="267">
      <c r="A267" s="281"/>
    </row>
    <row r="268">
      <c r="A268" s="281"/>
    </row>
    <row r="269">
      <c r="A269" s="281"/>
    </row>
    <row r="270">
      <c r="A270" s="281"/>
    </row>
    <row r="271">
      <c r="A271" s="281"/>
    </row>
    <row r="272">
      <c r="A272" s="281"/>
    </row>
    <row r="273">
      <c r="A273" s="281"/>
    </row>
    <row r="274">
      <c r="A274" s="281"/>
    </row>
    <row r="275">
      <c r="A275" s="281"/>
    </row>
    <row r="276">
      <c r="A276" s="281"/>
    </row>
    <row r="277">
      <c r="A277" s="281"/>
    </row>
    <row r="278">
      <c r="A278" s="281"/>
    </row>
    <row r="279">
      <c r="A279" s="281"/>
    </row>
    <row r="280">
      <c r="A280" s="281"/>
    </row>
    <row r="281">
      <c r="A281" s="281"/>
    </row>
    <row r="282">
      <c r="A282" s="281"/>
    </row>
    <row r="283">
      <c r="A283" s="281"/>
    </row>
    <row r="284">
      <c r="A284" s="281"/>
    </row>
    <row r="285">
      <c r="A285" s="281"/>
    </row>
    <row r="286">
      <c r="A286" s="281"/>
    </row>
    <row r="287">
      <c r="A287" s="281"/>
    </row>
    <row r="288">
      <c r="A288" s="281"/>
    </row>
    <row r="289">
      <c r="A289" s="281"/>
    </row>
    <row r="290">
      <c r="A290" s="281"/>
    </row>
    <row r="291">
      <c r="A291" s="281"/>
    </row>
    <row r="292">
      <c r="A292" s="281"/>
    </row>
    <row r="293">
      <c r="A293" s="281"/>
    </row>
    <row r="294">
      <c r="A294" s="281"/>
    </row>
    <row r="295">
      <c r="A295" s="281"/>
    </row>
    <row r="296">
      <c r="A296" s="281"/>
    </row>
    <row r="297">
      <c r="A297" s="281"/>
    </row>
    <row r="298">
      <c r="A298" s="281"/>
    </row>
    <row r="299">
      <c r="A299" s="281"/>
    </row>
    <row r="300">
      <c r="A300" s="281"/>
    </row>
    <row r="301">
      <c r="A301" s="281"/>
    </row>
    <row r="302">
      <c r="A302" s="281"/>
    </row>
    <row r="303">
      <c r="A303" s="281"/>
    </row>
    <row r="304">
      <c r="A304" s="281"/>
    </row>
    <row r="305">
      <c r="A305" s="281"/>
    </row>
    <row r="306">
      <c r="A306" s="281"/>
    </row>
    <row r="307">
      <c r="A307" s="281"/>
    </row>
    <row r="308">
      <c r="A308" s="281"/>
    </row>
    <row r="309">
      <c r="A309" s="281"/>
    </row>
    <row r="310">
      <c r="A310" s="281"/>
    </row>
    <row r="311">
      <c r="A311" s="281"/>
    </row>
    <row r="312">
      <c r="A312" s="281"/>
    </row>
    <row r="313">
      <c r="A313" s="281"/>
    </row>
    <row r="314">
      <c r="A314" s="281"/>
    </row>
    <row r="315">
      <c r="A315" s="281"/>
    </row>
    <row r="316">
      <c r="A316" s="281"/>
    </row>
    <row r="317">
      <c r="A317" s="281"/>
    </row>
    <row r="318">
      <c r="A318" s="281"/>
    </row>
    <row r="319">
      <c r="A319" s="281"/>
    </row>
    <row r="320">
      <c r="A320" s="281"/>
    </row>
    <row r="321">
      <c r="A321" s="281"/>
    </row>
    <row r="322">
      <c r="A322" s="281"/>
    </row>
    <row r="323">
      <c r="A323" s="281"/>
    </row>
    <row r="324">
      <c r="A324" s="281"/>
    </row>
    <row r="325">
      <c r="A325" s="281"/>
    </row>
    <row r="326">
      <c r="A326" s="281"/>
    </row>
    <row r="327">
      <c r="A327" s="281"/>
    </row>
    <row r="328">
      <c r="A328" s="281"/>
    </row>
    <row r="329">
      <c r="A329" s="281"/>
    </row>
    <row r="330">
      <c r="A330" s="281"/>
    </row>
    <row r="331">
      <c r="A331" s="281"/>
    </row>
    <row r="332">
      <c r="A332" s="281"/>
    </row>
    <row r="333">
      <c r="A333" s="281"/>
    </row>
    <row r="334">
      <c r="A334" s="281"/>
    </row>
    <row r="335">
      <c r="A335" s="281"/>
    </row>
    <row r="336">
      <c r="A336" s="281"/>
    </row>
    <row r="337">
      <c r="A337" s="281"/>
    </row>
    <row r="338">
      <c r="A338" s="281"/>
    </row>
    <row r="339">
      <c r="A339" s="281"/>
    </row>
    <row r="340">
      <c r="A340" s="281"/>
    </row>
    <row r="341">
      <c r="A341" s="281"/>
    </row>
    <row r="342">
      <c r="A342" s="281"/>
    </row>
    <row r="343">
      <c r="A343" s="281"/>
    </row>
    <row r="344">
      <c r="A344" s="281"/>
    </row>
    <row r="345">
      <c r="A345" s="281"/>
    </row>
    <row r="346">
      <c r="A346" s="281"/>
    </row>
    <row r="347">
      <c r="A347" s="281"/>
    </row>
    <row r="348">
      <c r="A348" s="281"/>
    </row>
    <row r="349">
      <c r="A349" s="281"/>
    </row>
    <row r="350">
      <c r="A350" s="281"/>
    </row>
    <row r="351">
      <c r="A351" s="281"/>
    </row>
    <row r="352">
      <c r="A352" s="281"/>
    </row>
    <row r="353">
      <c r="A353" s="281"/>
    </row>
    <row r="354">
      <c r="A354" s="281"/>
    </row>
    <row r="355">
      <c r="A355" s="281"/>
    </row>
    <row r="356">
      <c r="A356" s="281"/>
    </row>
    <row r="357">
      <c r="A357" s="281"/>
    </row>
    <row r="358">
      <c r="A358" s="281"/>
    </row>
    <row r="359">
      <c r="A359" s="281"/>
    </row>
    <row r="360">
      <c r="A360" s="281"/>
    </row>
    <row r="361">
      <c r="A361" s="281"/>
    </row>
    <row r="362">
      <c r="A362" s="281"/>
    </row>
    <row r="363">
      <c r="A363" s="281"/>
    </row>
    <row r="364">
      <c r="A364" s="281"/>
    </row>
    <row r="365">
      <c r="A365" s="281"/>
    </row>
    <row r="366">
      <c r="A366" s="281"/>
    </row>
    <row r="367">
      <c r="A367" s="281"/>
    </row>
    <row r="368">
      <c r="A368" s="281"/>
    </row>
    <row r="369">
      <c r="A369" s="281"/>
    </row>
    <row r="370">
      <c r="A370" s="281"/>
    </row>
    <row r="371">
      <c r="A371" s="281"/>
    </row>
    <row r="372">
      <c r="A372" s="281"/>
    </row>
    <row r="373">
      <c r="A373" s="281"/>
    </row>
    <row r="374">
      <c r="A374" s="281"/>
    </row>
    <row r="375">
      <c r="A375" s="281"/>
    </row>
    <row r="376">
      <c r="A376" s="281"/>
    </row>
    <row r="377">
      <c r="A377" s="281"/>
    </row>
    <row r="378">
      <c r="A378" s="281"/>
    </row>
    <row r="379">
      <c r="A379" s="281"/>
    </row>
    <row r="380">
      <c r="A380" s="281"/>
    </row>
    <row r="381">
      <c r="A381" s="281"/>
    </row>
    <row r="382">
      <c r="A382" s="281"/>
    </row>
    <row r="383">
      <c r="A383" s="281"/>
    </row>
    <row r="384">
      <c r="A384" s="281"/>
    </row>
    <row r="385">
      <c r="A385" s="281"/>
    </row>
    <row r="386">
      <c r="A386" s="281"/>
    </row>
    <row r="387">
      <c r="A387" s="281"/>
    </row>
    <row r="388">
      <c r="A388" s="281"/>
    </row>
    <row r="389">
      <c r="A389" s="281"/>
    </row>
    <row r="390">
      <c r="A390" s="281"/>
    </row>
    <row r="391">
      <c r="A391" s="281"/>
    </row>
    <row r="392">
      <c r="A392" s="281"/>
    </row>
    <row r="393">
      <c r="A393" s="281"/>
    </row>
    <row r="394">
      <c r="A394" s="281"/>
    </row>
    <row r="395">
      <c r="A395" s="281"/>
    </row>
    <row r="396">
      <c r="A396" s="281"/>
    </row>
    <row r="397">
      <c r="A397" s="281"/>
    </row>
    <row r="398">
      <c r="A398" s="281"/>
    </row>
    <row r="399">
      <c r="A399" s="281"/>
    </row>
    <row r="400">
      <c r="A400" s="281"/>
    </row>
    <row r="401">
      <c r="A401" s="281"/>
    </row>
    <row r="402">
      <c r="A402" s="281"/>
    </row>
    <row r="403">
      <c r="A403" s="281"/>
    </row>
    <row r="404">
      <c r="A404" s="281"/>
    </row>
    <row r="405">
      <c r="A405" s="281"/>
    </row>
    <row r="406">
      <c r="A406" s="281"/>
    </row>
    <row r="407">
      <c r="A407" s="281"/>
    </row>
    <row r="408">
      <c r="A408" s="281"/>
    </row>
    <row r="409">
      <c r="A409" s="281"/>
    </row>
    <row r="410">
      <c r="A410" s="281"/>
    </row>
    <row r="411">
      <c r="A411" s="281"/>
    </row>
    <row r="412">
      <c r="A412" s="281"/>
    </row>
    <row r="413">
      <c r="A413" s="281"/>
    </row>
    <row r="414">
      <c r="A414" s="281"/>
    </row>
    <row r="415">
      <c r="A415" s="281"/>
    </row>
    <row r="416">
      <c r="A416" s="281"/>
    </row>
    <row r="417">
      <c r="A417" s="281"/>
    </row>
    <row r="418">
      <c r="A418" s="281"/>
    </row>
    <row r="419">
      <c r="A419" s="281"/>
    </row>
    <row r="420">
      <c r="A420" s="281"/>
    </row>
    <row r="421">
      <c r="A421" s="281"/>
    </row>
    <row r="422">
      <c r="A422" s="281"/>
    </row>
    <row r="423">
      <c r="A423" s="281"/>
    </row>
    <row r="424">
      <c r="A424" s="281"/>
    </row>
    <row r="425">
      <c r="A425" s="281"/>
    </row>
    <row r="426">
      <c r="A426" s="281"/>
    </row>
    <row r="427">
      <c r="A427" s="281"/>
    </row>
    <row r="428">
      <c r="A428" s="281"/>
    </row>
    <row r="429">
      <c r="A429" s="281"/>
    </row>
    <row r="430">
      <c r="A430" s="281"/>
    </row>
    <row r="431">
      <c r="A431" s="281"/>
    </row>
    <row r="432">
      <c r="A432" s="281"/>
    </row>
    <row r="433">
      <c r="A433" s="281"/>
    </row>
    <row r="434">
      <c r="A434" s="281"/>
    </row>
    <row r="435">
      <c r="A435" s="281"/>
    </row>
    <row r="436">
      <c r="A436" s="281"/>
    </row>
    <row r="437">
      <c r="A437" s="281"/>
    </row>
    <row r="438">
      <c r="A438" s="281"/>
    </row>
    <row r="439">
      <c r="A439" s="281"/>
    </row>
    <row r="440">
      <c r="A440" s="281"/>
    </row>
    <row r="441">
      <c r="A441" s="281"/>
    </row>
    <row r="442">
      <c r="A442" s="281"/>
    </row>
    <row r="443">
      <c r="A443" s="281"/>
    </row>
    <row r="444">
      <c r="A444" s="281"/>
    </row>
    <row r="445">
      <c r="A445" s="281"/>
    </row>
    <row r="446">
      <c r="A446" s="281"/>
    </row>
    <row r="447">
      <c r="A447" s="281"/>
    </row>
    <row r="448">
      <c r="A448" s="281"/>
    </row>
    <row r="449">
      <c r="A449" s="281"/>
    </row>
    <row r="450">
      <c r="A450" s="281"/>
    </row>
    <row r="451">
      <c r="A451" s="281"/>
    </row>
    <row r="452">
      <c r="A452" s="281"/>
    </row>
    <row r="453">
      <c r="A453" s="281"/>
    </row>
    <row r="454">
      <c r="A454" s="281"/>
    </row>
    <row r="455">
      <c r="A455" s="281"/>
    </row>
    <row r="456">
      <c r="A456" s="281"/>
    </row>
    <row r="457">
      <c r="A457" s="281"/>
    </row>
    <row r="458">
      <c r="A458" s="281"/>
    </row>
    <row r="459">
      <c r="A459" s="281"/>
    </row>
    <row r="460">
      <c r="A460" s="281"/>
    </row>
    <row r="461">
      <c r="A461" s="281"/>
    </row>
    <row r="462">
      <c r="A462" s="281"/>
    </row>
    <row r="463">
      <c r="A463" s="281"/>
    </row>
    <row r="464">
      <c r="A464" s="281"/>
    </row>
    <row r="465">
      <c r="A465" s="281"/>
    </row>
    <row r="466">
      <c r="A466" s="281"/>
    </row>
    <row r="467">
      <c r="A467" s="281"/>
    </row>
    <row r="468">
      <c r="A468" s="281"/>
    </row>
    <row r="469">
      <c r="A469" s="281"/>
    </row>
    <row r="470">
      <c r="A470" s="281"/>
    </row>
    <row r="471">
      <c r="A471" s="281"/>
    </row>
    <row r="472">
      <c r="A472" s="281"/>
    </row>
    <row r="473">
      <c r="A473" s="281"/>
    </row>
    <row r="474">
      <c r="A474" s="281"/>
    </row>
    <row r="475">
      <c r="A475" s="281"/>
    </row>
    <row r="476">
      <c r="A476" s="281"/>
    </row>
    <row r="477">
      <c r="A477" s="281"/>
    </row>
    <row r="478">
      <c r="A478" s="281"/>
    </row>
    <row r="479">
      <c r="A479" s="281"/>
    </row>
    <row r="480">
      <c r="A480" s="281"/>
    </row>
    <row r="481">
      <c r="A481" s="281"/>
    </row>
    <row r="482">
      <c r="A482" s="281"/>
    </row>
    <row r="483">
      <c r="A483" s="281"/>
    </row>
    <row r="484">
      <c r="A484" s="281"/>
    </row>
    <row r="485">
      <c r="A485" s="281"/>
    </row>
    <row r="486">
      <c r="A486" s="281"/>
    </row>
    <row r="487">
      <c r="A487" s="281"/>
    </row>
    <row r="488">
      <c r="A488" s="281"/>
    </row>
    <row r="489">
      <c r="A489" s="281"/>
    </row>
    <row r="490">
      <c r="A490" s="281"/>
    </row>
    <row r="491">
      <c r="A491" s="281"/>
    </row>
    <row r="492">
      <c r="A492" s="281"/>
    </row>
    <row r="493">
      <c r="A493" s="281"/>
    </row>
    <row r="494">
      <c r="A494" s="281"/>
    </row>
    <row r="495">
      <c r="A495" s="281"/>
    </row>
    <row r="496">
      <c r="A496" s="281"/>
    </row>
    <row r="497">
      <c r="A497" s="281"/>
    </row>
    <row r="498">
      <c r="A498" s="281"/>
    </row>
    <row r="499">
      <c r="A499" s="281"/>
    </row>
    <row r="500">
      <c r="A500" s="281"/>
    </row>
    <row r="501">
      <c r="A501" s="281"/>
    </row>
    <row r="502">
      <c r="A502" s="281"/>
    </row>
    <row r="503">
      <c r="A503" s="281"/>
    </row>
    <row r="504">
      <c r="A504" s="281"/>
    </row>
    <row r="505">
      <c r="A505" s="281"/>
    </row>
    <row r="506">
      <c r="A506" s="281"/>
    </row>
    <row r="507">
      <c r="A507" s="281"/>
    </row>
    <row r="508">
      <c r="A508" s="281"/>
    </row>
    <row r="509">
      <c r="A509" s="281"/>
    </row>
    <row r="510">
      <c r="A510" s="281"/>
    </row>
    <row r="511">
      <c r="A511" s="281"/>
    </row>
    <row r="512">
      <c r="A512" s="281"/>
    </row>
    <row r="513">
      <c r="A513" s="281"/>
    </row>
    <row r="514">
      <c r="A514" s="281"/>
    </row>
    <row r="515">
      <c r="A515" s="281"/>
    </row>
    <row r="516">
      <c r="A516" s="281"/>
    </row>
    <row r="517">
      <c r="A517" s="281"/>
    </row>
    <row r="518">
      <c r="A518" s="281"/>
    </row>
    <row r="519">
      <c r="A519" s="281"/>
    </row>
    <row r="520">
      <c r="A520" s="281"/>
    </row>
    <row r="521">
      <c r="A521" s="281"/>
    </row>
    <row r="522">
      <c r="A522" s="281"/>
    </row>
    <row r="523">
      <c r="A523" s="281"/>
    </row>
    <row r="524">
      <c r="A524" s="281"/>
    </row>
    <row r="525">
      <c r="A525" s="281"/>
    </row>
    <row r="526">
      <c r="A526" s="281"/>
    </row>
    <row r="527">
      <c r="A527" s="281"/>
    </row>
    <row r="528">
      <c r="A528" s="281"/>
    </row>
    <row r="529">
      <c r="A529" s="281"/>
    </row>
    <row r="530">
      <c r="A530" s="281"/>
    </row>
    <row r="531">
      <c r="A531" s="281"/>
    </row>
    <row r="532">
      <c r="A532" s="281"/>
    </row>
    <row r="533">
      <c r="A533" s="281"/>
    </row>
    <row r="534">
      <c r="A534" s="281"/>
    </row>
    <row r="535">
      <c r="A535" s="281"/>
    </row>
    <row r="536">
      <c r="A536" s="281"/>
    </row>
    <row r="537">
      <c r="A537" s="281"/>
    </row>
    <row r="538">
      <c r="A538" s="281"/>
    </row>
    <row r="539">
      <c r="A539" s="281"/>
    </row>
    <row r="540">
      <c r="A540" s="281"/>
    </row>
    <row r="541">
      <c r="A541" s="281"/>
    </row>
    <row r="542">
      <c r="A542" s="281"/>
    </row>
    <row r="543">
      <c r="A543" s="281"/>
    </row>
    <row r="544">
      <c r="A544" s="281"/>
    </row>
    <row r="545">
      <c r="A545" s="281"/>
    </row>
    <row r="546">
      <c r="A546" s="281"/>
    </row>
    <row r="547">
      <c r="A547" s="281"/>
    </row>
    <row r="548">
      <c r="A548" s="281"/>
    </row>
    <row r="549">
      <c r="A549" s="281"/>
    </row>
    <row r="550">
      <c r="A550" s="281"/>
    </row>
    <row r="551">
      <c r="A551" s="281"/>
    </row>
    <row r="552">
      <c r="A552" s="281"/>
    </row>
    <row r="553">
      <c r="A553" s="281"/>
    </row>
    <row r="554">
      <c r="A554" s="281"/>
    </row>
    <row r="555">
      <c r="A555" s="281"/>
    </row>
    <row r="556">
      <c r="A556" s="281"/>
    </row>
    <row r="557">
      <c r="A557" s="281"/>
    </row>
    <row r="558">
      <c r="A558" s="281"/>
    </row>
    <row r="559">
      <c r="A559" s="281"/>
    </row>
    <row r="560">
      <c r="A560" s="281"/>
    </row>
    <row r="561">
      <c r="A561" s="281"/>
    </row>
    <row r="562">
      <c r="A562" s="281"/>
    </row>
    <row r="563">
      <c r="A563" s="281"/>
    </row>
    <row r="564">
      <c r="A564" s="281"/>
    </row>
    <row r="565">
      <c r="A565" s="281"/>
    </row>
    <row r="566">
      <c r="A566" s="281"/>
    </row>
    <row r="567">
      <c r="A567" s="281"/>
    </row>
    <row r="568">
      <c r="A568" s="281"/>
    </row>
    <row r="569">
      <c r="A569" s="281"/>
    </row>
    <row r="570">
      <c r="A570" s="281"/>
    </row>
    <row r="571">
      <c r="A571" s="281"/>
    </row>
    <row r="572">
      <c r="A572" s="281"/>
    </row>
    <row r="573">
      <c r="A573" s="281"/>
    </row>
    <row r="574">
      <c r="A574" s="281"/>
    </row>
    <row r="575">
      <c r="A575" s="281"/>
    </row>
    <row r="576">
      <c r="A576" s="281"/>
    </row>
    <row r="577">
      <c r="A577" s="281"/>
    </row>
    <row r="578">
      <c r="A578" s="281"/>
    </row>
    <row r="579">
      <c r="A579" s="281"/>
    </row>
    <row r="580">
      <c r="A580" s="281"/>
    </row>
    <row r="581">
      <c r="A581" s="281"/>
    </row>
    <row r="582">
      <c r="A582" s="281"/>
    </row>
    <row r="583">
      <c r="A583" s="281"/>
    </row>
    <row r="584">
      <c r="A584" s="281"/>
    </row>
    <row r="585">
      <c r="A585" s="281"/>
    </row>
    <row r="586">
      <c r="A586" s="281"/>
    </row>
    <row r="587">
      <c r="A587" s="281"/>
    </row>
    <row r="588">
      <c r="A588" s="281"/>
    </row>
    <row r="589">
      <c r="A589" s="281"/>
    </row>
    <row r="590">
      <c r="A590" s="281"/>
    </row>
    <row r="591">
      <c r="A591" s="281"/>
    </row>
    <row r="592">
      <c r="A592" s="281"/>
    </row>
    <row r="593">
      <c r="A593" s="281"/>
    </row>
    <row r="594">
      <c r="A594" s="281"/>
    </row>
    <row r="595">
      <c r="A595" s="281"/>
    </row>
    <row r="596">
      <c r="A596" s="281"/>
    </row>
    <row r="597">
      <c r="A597" s="281"/>
    </row>
    <row r="598">
      <c r="A598" s="281"/>
    </row>
    <row r="599">
      <c r="A599" s="281"/>
    </row>
    <row r="600">
      <c r="A600" s="281"/>
    </row>
    <row r="601">
      <c r="A601" s="281"/>
    </row>
    <row r="602">
      <c r="A602" s="281"/>
    </row>
    <row r="603">
      <c r="A603" s="281"/>
    </row>
    <row r="604">
      <c r="A604" s="281"/>
    </row>
    <row r="605">
      <c r="A605" s="281"/>
    </row>
    <row r="606">
      <c r="A606" s="281"/>
    </row>
    <row r="607">
      <c r="A607" s="281"/>
    </row>
    <row r="608">
      <c r="A608" s="281"/>
    </row>
    <row r="609">
      <c r="A609" s="281"/>
    </row>
    <row r="610">
      <c r="A610" s="281"/>
    </row>
    <row r="611">
      <c r="A611" s="281"/>
    </row>
    <row r="612">
      <c r="A612" s="281"/>
    </row>
    <row r="613">
      <c r="A613" s="281"/>
    </row>
    <row r="614">
      <c r="A614" s="281"/>
    </row>
    <row r="615">
      <c r="A615" s="281"/>
    </row>
    <row r="616">
      <c r="A616" s="281"/>
    </row>
    <row r="617">
      <c r="A617" s="281"/>
    </row>
    <row r="618">
      <c r="A618" s="281"/>
    </row>
    <row r="619">
      <c r="A619" s="281"/>
    </row>
    <row r="620">
      <c r="A620" s="281"/>
    </row>
    <row r="621">
      <c r="A621" s="281"/>
    </row>
    <row r="622">
      <c r="A622" s="281"/>
    </row>
    <row r="623">
      <c r="A623" s="281"/>
    </row>
    <row r="624">
      <c r="A624" s="281"/>
    </row>
    <row r="625">
      <c r="A625" s="281"/>
    </row>
    <row r="626">
      <c r="A626" s="281"/>
    </row>
    <row r="627">
      <c r="A627" s="281"/>
    </row>
    <row r="628">
      <c r="A628" s="281"/>
    </row>
    <row r="629">
      <c r="A629" s="281"/>
    </row>
    <row r="630">
      <c r="A630" s="281"/>
    </row>
    <row r="631">
      <c r="A631" s="281"/>
    </row>
    <row r="632">
      <c r="A632" s="281"/>
    </row>
    <row r="633">
      <c r="A633" s="281"/>
    </row>
    <row r="634">
      <c r="A634" s="281"/>
    </row>
    <row r="635">
      <c r="A635" s="281"/>
    </row>
    <row r="636">
      <c r="A636" s="281"/>
    </row>
    <row r="637">
      <c r="A637" s="281"/>
    </row>
    <row r="638">
      <c r="A638" s="281"/>
    </row>
    <row r="639">
      <c r="A639" s="281"/>
    </row>
    <row r="640">
      <c r="A640" s="281"/>
    </row>
    <row r="641">
      <c r="A641" s="281"/>
    </row>
    <row r="642">
      <c r="A642" s="281"/>
    </row>
    <row r="643">
      <c r="A643" s="281"/>
    </row>
    <row r="644">
      <c r="A644" s="281"/>
    </row>
    <row r="645">
      <c r="A645" s="281"/>
    </row>
    <row r="646">
      <c r="A646" s="281"/>
    </row>
    <row r="647">
      <c r="A647" s="281"/>
    </row>
    <row r="648">
      <c r="A648" s="281"/>
    </row>
    <row r="649">
      <c r="A649" s="281"/>
    </row>
    <row r="650">
      <c r="A650" s="281"/>
    </row>
    <row r="651">
      <c r="A651" s="281"/>
    </row>
    <row r="652">
      <c r="A652" s="281"/>
    </row>
    <row r="653">
      <c r="A653" s="281"/>
    </row>
    <row r="654">
      <c r="A654" s="281"/>
    </row>
    <row r="655">
      <c r="A655" s="281"/>
    </row>
    <row r="656">
      <c r="A656" s="281"/>
    </row>
    <row r="657">
      <c r="A657" s="281"/>
    </row>
    <row r="658">
      <c r="A658" s="281"/>
    </row>
    <row r="659">
      <c r="A659" s="281"/>
    </row>
    <row r="660">
      <c r="A660" s="281"/>
    </row>
    <row r="661">
      <c r="A661" s="281"/>
    </row>
    <row r="662">
      <c r="A662" s="281"/>
    </row>
    <row r="663">
      <c r="A663" s="281"/>
    </row>
    <row r="664">
      <c r="A664" s="281"/>
    </row>
    <row r="665">
      <c r="A665" s="281"/>
    </row>
    <row r="666">
      <c r="A666" s="281"/>
    </row>
    <row r="667">
      <c r="A667" s="281"/>
    </row>
    <row r="668">
      <c r="A668" s="281"/>
    </row>
    <row r="669">
      <c r="A669" s="281"/>
    </row>
    <row r="670">
      <c r="A670" s="281"/>
    </row>
    <row r="671">
      <c r="A671" s="281"/>
    </row>
    <row r="672">
      <c r="A672" s="281"/>
    </row>
    <row r="673">
      <c r="A673" s="281"/>
    </row>
    <row r="674">
      <c r="A674" s="281"/>
    </row>
    <row r="675">
      <c r="A675" s="281"/>
    </row>
    <row r="676">
      <c r="A676" s="281"/>
    </row>
    <row r="677">
      <c r="A677" s="281"/>
    </row>
    <row r="678">
      <c r="A678" s="281"/>
    </row>
    <row r="679">
      <c r="A679" s="281"/>
    </row>
    <row r="680">
      <c r="A680" s="281"/>
    </row>
    <row r="681">
      <c r="A681" s="281"/>
    </row>
    <row r="682">
      <c r="A682" s="281"/>
    </row>
    <row r="683">
      <c r="A683" s="281"/>
    </row>
    <row r="684">
      <c r="A684" s="281"/>
    </row>
    <row r="685">
      <c r="A685" s="281"/>
    </row>
    <row r="686">
      <c r="A686" s="281"/>
    </row>
    <row r="687">
      <c r="A687" s="281"/>
    </row>
    <row r="688">
      <c r="A688" s="281"/>
    </row>
    <row r="689">
      <c r="A689" s="281"/>
    </row>
    <row r="690">
      <c r="A690" s="281"/>
    </row>
    <row r="691">
      <c r="A691" s="281"/>
    </row>
    <row r="692">
      <c r="A692" s="281"/>
    </row>
    <row r="693">
      <c r="A693" s="281"/>
    </row>
    <row r="694">
      <c r="A694" s="281"/>
    </row>
    <row r="695">
      <c r="A695" s="281"/>
    </row>
    <row r="696">
      <c r="A696" s="281"/>
    </row>
    <row r="697">
      <c r="A697" s="281"/>
    </row>
    <row r="698">
      <c r="A698" s="281"/>
    </row>
    <row r="699">
      <c r="A699" s="281"/>
    </row>
    <row r="700">
      <c r="A700" s="281"/>
    </row>
    <row r="701">
      <c r="A701" s="281"/>
    </row>
    <row r="702">
      <c r="A702" s="281"/>
    </row>
    <row r="703">
      <c r="A703" s="281"/>
    </row>
    <row r="704">
      <c r="A704" s="281"/>
    </row>
    <row r="705">
      <c r="A705" s="281"/>
    </row>
    <row r="706">
      <c r="A706" s="281"/>
    </row>
    <row r="707">
      <c r="A707" s="281"/>
    </row>
    <row r="708">
      <c r="A708" s="281"/>
    </row>
    <row r="709">
      <c r="A709" s="281"/>
    </row>
    <row r="710">
      <c r="A710" s="281"/>
    </row>
    <row r="711">
      <c r="A711" s="281"/>
    </row>
    <row r="712">
      <c r="A712" s="281"/>
    </row>
    <row r="713">
      <c r="A713" s="281"/>
    </row>
    <row r="714">
      <c r="A714" s="281"/>
    </row>
    <row r="715">
      <c r="A715" s="281"/>
    </row>
    <row r="716">
      <c r="A716" s="281"/>
    </row>
    <row r="717">
      <c r="A717" s="281"/>
    </row>
    <row r="718">
      <c r="A718" s="281"/>
    </row>
    <row r="719">
      <c r="A719" s="281"/>
    </row>
    <row r="720">
      <c r="A720" s="281"/>
    </row>
    <row r="721">
      <c r="A721" s="281"/>
    </row>
    <row r="722">
      <c r="A722" s="281"/>
    </row>
    <row r="723">
      <c r="A723" s="281"/>
    </row>
    <row r="724">
      <c r="A724" s="281"/>
    </row>
    <row r="725">
      <c r="A725" s="281"/>
    </row>
    <row r="726">
      <c r="A726" s="281"/>
    </row>
    <row r="727">
      <c r="A727" s="281"/>
    </row>
    <row r="728">
      <c r="A728" s="281"/>
    </row>
    <row r="729">
      <c r="A729" s="281"/>
    </row>
    <row r="730">
      <c r="A730" s="281"/>
    </row>
    <row r="731">
      <c r="A731" s="281"/>
    </row>
    <row r="732">
      <c r="A732" s="281"/>
    </row>
    <row r="733">
      <c r="A733" s="281"/>
    </row>
    <row r="734">
      <c r="A734" s="281"/>
    </row>
    <row r="735">
      <c r="A735" s="281"/>
    </row>
    <row r="736">
      <c r="A736" s="281"/>
    </row>
    <row r="737">
      <c r="A737" s="281"/>
    </row>
    <row r="738">
      <c r="A738" s="281"/>
    </row>
    <row r="739">
      <c r="A739" s="281"/>
    </row>
    <row r="740">
      <c r="A740" s="281"/>
    </row>
    <row r="741">
      <c r="A741" s="281"/>
    </row>
    <row r="742">
      <c r="A742" s="281"/>
    </row>
    <row r="743">
      <c r="A743" s="281"/>
    </row>
    <row r="744">
      <c r="A744" s="281"/>
    </row>
    <row r="745">
      <c r="A745" s="281"/>
    </row>
    <row r="746">
      <c r="A746" s="281"/>
    </row>
    <row r="747">
      <c r="A747" s="281"/>
    </row>
    <row r="748">
      <c r="A748" s="281"/>
    </row>
    <row r="749">
      <c r="A749" s="281"/>
    </row>
    <row r="750">
      <c r="A750" s="281"/>
    </row>
    <row r="751">
      <c r="A751" s="281"/>
    </row>
    <row r="752">
      <c r="A752" s="281"/>
    </row>
    <row r="753">
      <c r="A753" s="281"/>
    </row>
    <row r="754">
      <c r="A754" s="281"/>
    </row>
    <row r="755">
      <c r="A755" s="281"/>
    </row>
    <row r="756">
      <c r="A756" s="281"/>
    </row>
    <row r="757">
      <c r="A757" s="281"/>
    </row>
    <row r="758">
      <c r="A758" s="281"/>
    </row>
    <row r="759">
      <c r="A759" s="281"/>
    </row>
    <row r="760">
      <c r="A760" s="281"/>
    </row>
    <row r="761">
      <c r="A761" s="281"/>
    </row>
    <row r="762">
      <c r="A762" s="281"/>
    </row>
    <row r="763">
      <c r="A763" s="281"/>
    </row>
    <row r="764">
      <c r="A764" s="281"/>
    </row>
    <row r="765">
      <c r="A765" s="281"/>
    </row>
    <row r="766">
      <c r="A766" s="281"/>
    </row>
    <row r="767">
      <c r="A767" s="281"/>
    </row>
    <row r="768">
      <c r="A768" s="281"/>
    </row>
    <row r="769">
      <c r="A769" s="281"/>
    </row>
    <row r="770">
      <c r="A770" s="281"/>
    </row>
    <row r="771">
      <c r="A771" s="281"/>
    </row>
    <row r="772">
      <c r="A772" s="281"/>
    </row>
    <row r="773">
      <c r="A773" s="281"/>
    </row>
    <row r="774">
      <c r="A774" s="281"/>
    </row>
    <row r="775">
      <c r="A775" s="281"/>
    </row>
    <row r="776">
      <c r="A776" s="281"/>
    </row>
    <row r="777">
      <c r="A777" s="281"/>
    </row>
    <row r="778">
      <c r="A778" s="281"/>
    </row>
    <row r="779">
      <c r="A779" s="281"/>
    </row>
    <row r="780">
      <c r="A780" s="281"/>
    </row>
    <row r="781">
      <c r="A781" s="281"/>
    </row>
    <row r="782">
      <c r="A782" s="281"/>
    </row>
    <row r="783">
      <c r="A783" s="281"/>
    </row>
    <row r="784">
      <c r="A784" s="281"/>
    </row>
    <row r="785">
      <c r="A785" s="281"/>
    </row>
    <row r="786">
      <c r="A786" s="281"/>
    </row>
    <row r="787">
      <c r="A787" s="281"/>
    </row>
    <row r="788">
      <c r="A788" s="281"/>
    </row>
    <row r="789">
      <c r="A789" s="281"/>
    </row>
    <row r="790">
      <c r="A790" s="281"/>
    </row>
    <row r="791">
      <c r="A791" s="281"/>
    </row>
    <row r="792">
      <c r="A792" s="281"/>
    </row>
    <row r="793">
      <c r="A793" s="281"/>
    </row>
    <row r="794">
      <c r="A794" s="281"/>
    </row>
    <row r="795">
      <c r="A795" s="281"/>
    </row>
    <row r="796">
      <c r="A796" s="281"/>
    </row>
    <row r="797">
      <c r="A797" s="281"/>
    </row>
    <row r="798">
      <c r="A798" s="281"/>
    </row>
    <row r="799">
      <c r="A799" s="281"/>
    </row>
    <row r="800">
      <c r="A800" s="281"/>
    </row>
    <row r="801">
      <c r="A801" s="281"/>
    </row>
    <row r="802">
      <c r="A802" s="281"/>
    </row>
    <row r="803">
      <c r="A803" s="281"/>
    </row>
    <row r="804">
      <c r="A804" s="281"/>
    </row>
    <row r="805">
      <c r="A805" s="281"/>
    </row>
    <row r="806">
      <c r="A806" s="281"/>
    </row>
    <row r="807">
      <c r="A807" s="281"/>
    </row>
    <row r="808">
      <c r="A808" s="281"/>
    </row>
    <row r="809">
      <c r="A809" s="281"/>
    </row>
    <row r="810">
      <c r="A810" s="281"/>
    </row>
    <row r="811">
      <c r="A811" s="281"/>
    </row>
    <row r="812">
      <c r="A812" s="281"/>
    </row>
    <row r="813">
      <c r="A813" s="281"/>
    </row>
    <row r="814">
      <c r="A814" s="281"/>
    </row>
    <row r="815">
      <c r="A815" s="281"/>
    </row>
    <row r="816">
      <c r="A816" s="281"/>
    </row>
    <row r="817">
      <c r="A817" s="281"/>
    </row>
    <row r="818">
      <c r="A818" s="281"/>
    </row>
    <row r="819">
      <c r="A819" s="281"/>
    </row>
    <row r="820">
      <c r="A820" s="281"/>
    </row>
    <row r="821">
      <c r="A821" s="281"/>
    </row>
    <row r="822">
      <c r="A822" s="281"/>
    </row>
    <row r="823">
      <c r="A823" s="281"/>
    </row>
    <row r="824">
      <c r="A824" s="281"/>
    </row>
    <row r="825">
      <c r="A825" s="281"/>
    </row>
    <row r="826">
      <c r="A826" s="281"/>
    </row>
    <row r="827">
      <c r="A827" s="281"/>
    </row>
    <row r="828">
      <c r="A828" s="281"/>
    </row>
    <row r="829">
      <c r="A829" s="281"/>
    </row>
    <row r="830">
      <c r="A830" s="281"/>
    </row>
    <row r="831">
      <c r="A831" s="281"/>
    </row>
    <row r="832">
      <c r="A832" s="281"/>
    </row>
    <row r="833">
      <c r="A833" s="281"/>
    </row>
    <row r="834">
      <c r="A834" s="281"/>
    </row>
    <row r="835">
      <c r="A835" s="281"/>
    </row>
    <row r="836">
      <c r="A836" s="281"/>
    </row>
    <row r="837">
      <c r="A837" s="281"/>
    </row>
    <row r="838">
      <c r="A838" s="281"/>
    </row>
    <row r="839">
      <c r="A839" s="281"/>
    </row>
    <row r="840">
      <c r="A840" s="281"/>
    </row>
    <row r="841">
      <c r="A841" s="281"/>
    </row>
    <row r="842">
      <c r="A842" s="281"/>
    </row>
    <row r="843">
      <c r="A843" s="281"/>
    </row>
    <row r="844">
      <c r="A844" s="281"/>
    </row>
    <row r="845">
      <c r="A845" s="281"/>
    </row>
    <row r="846">
      <c r="A846" s="281"/>
    </row>
    <row r="847">
      <c r="A847" s="281"/>
    </row>
    <row r="848">
      <c r="A848" s="281"/>
    </row>
    <row r="849">
      <c r="A849" s="281"/>
    </row>
    <row r="850">
      <c r="A850" s="281"/>
    </row>
    <row r="851">
      <c r="A851" s="281"/>
    </row>
    <row r="852">
      <c r="A852" s="281"/>
    </row>
    <row r="853">
      <c r="A853" s="281"/>
    </row>
    <row r="854">
      <c r="A854" s="281"/>
    </row>
    <row r="855">
      <c r="A855" s="281"/>
    </row>
    <row r="856">
      <c r="A856" s="281"/>
    </row>
    <row r="857">
      <c r="A857" s="281"/>
    </row>
    <row r="858">
      <c r="A858" s="281"/>
    </row>
    <row r="859">
      <c r="A859" s="281"/>
    </row>
    <row r="860">
      <c r="A860" s="281"/>
    </row>
    <row r="861">
      <c r="A861" s="281"/>
    </row>
    <row r="862">
      <c r="A862" s="281"/>
    </row>
    <row r="863">
      <c r="A863" s="281"/>
    </row>
    <row r="864">
      <c r="A864" s="281"/>
    </row>
    <row r="865">
      <c r="A865" s="281"/>
    </row>
    <row r="866">
      <c r="A866" s="281"/>
    </row>
    <row r="867">
      <c r="A867" s="281"/>
    </row>
    <row r="868">
      <c r="A868" s="281"/>
    </row>
    <row r="869">
      <c r="A869" s="281"/>
    </row>
    <row r="870">
      <c r="A870" s="281"/>
    </row>
    <row r="871">
      <c r="A871" s="281"/>
    </row>
    <row r="872">
      <c r="A872" s="281"/>
    </row>
    <row r="873">
      <c r="A873" s="281"/>
    </row>
    <row r="874">
      <c r="A874" s="281"/>
    </row>
    <row r="875">
      <c r="A875" s="281"/>
    </row>
    <row r="876">
      <c r="A876" s="281"/>
    </row>
    <row r="877">
      <c r="A877" s="281"/>
    </row>
    <row r="878">
      <c r="A878" s="281"/>
    </row>
    <row r="879">
      <c r="A879" s="281"/>
    </row>
    <row r="880">
      <c r="A880" s="281"/>
    </row>
    <row r="881">
      <c r="A881" s="281"/>
    </row>
    <row r="882">
      <c r="A882" s="281"/>
    </row>
    <row r="883">
      <c r="A883" s="281"/>
    </row>
    <row r="884">
      <c r="A884" s="281"/>
    </row>
    <row r="885">
      <c r="A885" s="281"/>
    </row>
    <row r="886">
      <c r="A886" s="281"/>
    </row>
    <row r="887">
      <c r="A887" s="281"/>
    </row>
    <row r="888">
      <c r="A888" s="281"/>
    </row>
    <row r="889">
      <c r="A889" s="281"/>
    </row>
    <row r="890">
      <c r="A890" s="281"/>
    </row>
    <row r="891">
      <c r="A891" s="281"/>
    </row>
    <row r="892">
      <c r="A892" s="281"/>
    </row>
    <row r="893">
      <c r="A893" s="281"/>
    </row>
    <row r="894">
      <c r="A894" s="281"/>
    </row>
    <row r="895">
      <c r="A895" s="281"/>
    </row>
    <row r="896">
      <c r="A896" s="281"/>
    </row>
    <row r="897">
      <c r="A897" s="281"/>
    </row>
    <row r="898">
      <c r="A898" s="281"/>
    </row>
    <row r="899">
      <c r="A899" s="281"/>
    </row>
    <row r="900">
      <c r="A900" s="281"/>
    </row>
    <row r="901">
      <c r="A901" s="281"/>
    </row>
    <row r="902">
      <c r="A902" s="281"/>
    </row>
    <row r="903">
      <c r="A903" s="281"/>
    </row>
    <row r="904">
      <c r="A904" s="281"/>
    </row>
    <row r="905">
      <c r="A905" s="281"/>
    </row>
    <row r="906">
      <c r="A906" s="281"/>
    </row>
    <row r="907">
      <c r="A907" s="281"/>
    </row>
    <row r="908">
      <c r="A908" s="281"/>
    </row>
    <row r="909">
      <c r="A909" s="281"/>
    </row>
    <row r="910">
      <c r="A910" s="281"/>
    </row>
    <row r="911">
      <c r="A911" s="281"/>
    </row>
    <row r="912">
      <c r="A912" s="281"/>
    </row>
    <row r="913">
      <c r="A913" s="281"/>
    </row>
    <row r="914">
      <c r="A914" s="281"/>
    </row>
    <row r="915">
      <c r="A915" s="281"/>
    </row>
    <row r="916">
      <c r="A916" s="281"/>
    </row>
    <row r="917">
      <c r="A917" s="281"/>
    </row>
    <row r="918">
      <c r="A918" s="281"/>
    </row>
    <row r="919">
      <c r="A919" s="281"/>
    </row>
    <row r="920">
      <c r="A920" s="281"/>
    </row>
    <row r="921">
      <c r="A921" s="281"/>
    </row>
    <row r="922">
      <c r="A922" s="281"/>
    </row>
    <row r="923">
      <c r="A923" s="281"/>
    </row>
    <row r="924">
      <c r="A924" s="281"/>
    </row>
    <row r="925">
      <c r="A925" s="281"/>
    </row>
    <row r="926">
      <c r="A926" s="281"/>
    </row>
    <row r="927">
      <c r="A927" s="281"/>
    </row>
    <row r="928">
      <c r="A928" s="281"/>
    </row>
    <row r="929">
      <c r="A929" s="281"/>
    </row>
    <row r="930">
      <c r="A930" s="281"/>
    </row>
    <row r="931">
      <c r="A931" s="281"/>
    </row>
    <row r="932">
      <c r="A932" s="281"/>
    </row>
    <row r="933">
      <c r="A933" s="281"/>
    </row>
    <row r="934">
      <c r="A934" s="281"/>
    </row>
    <row r="935">
      <c r="A935" s="281"/>
    </row>
    <row r="936">
      <c r="A936" s="281"/>
    </row>
    <row r="937">
      <c r="A937" s="281"/>
    </row>
    <row r="938">
      <c r="A938" s="281"/>
    </row>
    <row r="939">
      <c r="A939" s="281"/>
    </row>
    <row r="940">
      <c r="A940" s="281"/>
    </row>
    <row r="941">
      <c r="A941" s="281"/>
    </row>
    <row r="942">
      <c r="A942" s="281"/>
    </row>
    <row r="943">
      <c r="A943" s="281"/>
    </row>
    <row r="944">
      <c r="A944" s="281"/>
    </row>
    <row r="945">
      <c r="A945" s="281"/>
    </row>
    <row r="946">
      <c r="A946" s="281"/>
    </row>
    <row r="947">
      <c r="A947" s="281"/>
    </row>
    <row r="948">
      <c r="A948" s="281"/>
    </row>
    <row r="949">
      <c r="A949" s="281"/>
    </row>
    <row r="950">
      <c r="A950" s="281"/>
    </row>
    <row r="951">
      <c r="A951" s="281"/>
    </row>
    <row r="952">
      <c r="A952" s="281"/>
    </row>
    <row r="953">
      <c r="A953" s="281"/>
    </row>
    <row r="954">
      <c r="A954" s="281"/>
    </row>
    <row r="955">
      <c r="A955" s="281"/>
    </row>
    <row r="956">
      <c r="A956" s="281"/>
    </row>
    <row r="957">
      <c r="A957" s="281"/>
    </row>
    <row r="958">
      <c r="A958" s="281"/>
    </row>
    <row r="959">
      <c r="A959" s="281"/>
    </row>
    <row r="960">
      <c r="A960" s="281"/>
    </row>
    <row r="961">
      <c r="A961" s="281"/>
    </row>
    <row r="962">
      <c r="A962" s="281"/>
    </row>
    <row r="963">
      <c r="A963" s="281"/>
    </row>
    <row r="964">
      <c r="A964" s="281"/>
    </row>
    <row r="965">
      <c r="A965" s="281"/>
    </row>
    <row r="966">
      <c r="A966" s="281"/>
    </row>
    <row r="967">
      <c r="A967" s="281"/>
    </row>
    <row r="968">
      <c r="A968" s="281"/>
    </row>
    <row r="969">
      <c r="A969" s="281"/>
    </row>
    <row r="970">
      <c r="A970" s="281"/>
    </row>
    <row r="971">
      <c r="A971" s="281"/>
    </row>
    <row r="972">
      <c r="A972" s="281"/>
    </row>
    <row r="973">
      <c r="A973" s="281"/>
    </row>
    <row r="974">
      <c r="A974" s="281"/>
    </row>
    <row r="975">
      <c r="A975" s="281"/>
    </row>
    <row r="976">
      <c r="A976" s="281"/>
    </row>
    <row r="977">
      <c r="A977" s="281"/>
    </row>
    <row r="978">
      <c r="A978" s="281"/>
    </row>
    <row r="979">
      <c r="A979" s="281"/>
    </row>
    <row r="980">
      <c r="A980" s="281"/>
    </row>
    <row r="981">
      <c r="A981" s="281"/>
    </row>
    <row r="982">
      <c r="A982" s="281"/>
    </row>
    <row r="983">
      <c r="A983" s="281"/>
    </row>
    <row r="984">
      <c r="A984" s="281"/>
    </row>
    <row r="985">
      <c r="A985" s="281"/>
    </row>
    <row r="986">
      <c r="A986" s="281"/>
    </row>
    <row r="987">
      <c r="A987" s="281"/>
    </row>
    <row r="988">
      <c r="A988" s="281"/>
    </row>
    <row r="989">
      <c r="A989" s="281"/>
    </row>
    <row r="990">
      <c r="A990" s="281"/>
    </row>
    <row r="991">
      <c r="A991" s="281"/>
    </row>
    <row r="992">
      <c r="A992" s="281"/>
    </row>
    <row r="993">
      <c r="A993" s="281"/>
    </row>
    <row r="994">
      <c r="A994" s="281"/>
    </row>
    <row r="995">
      <c r="A995" s="281"/>
    </row>
    <row r="996">
      <c r="A996" s="281"/>
    </row>
    <row r="997">
      <c r="A997" s="281"/>
    </row>
    <row r="998">
      <c r="A998" s="281"/>
    </row>
    <row r="999">
      <c r="A999" s="281"/>
    </row>
    <row r="1000">
      <c r="A1000" s="281"/>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